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935" windowHeight="6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<sst xmlns="http://schemas.openxmlformats.org/spreadsheetml/2006/main" count="60" uniqueCount="36">
  <si>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date début</t>
  </si>
  <si>
    <t>date fin</t>
  </si>
  <si>
    <t>A</t>
  </si>
  <si>
    <t>B</t>
  </si>
  <si>
    <t>C</t>
  </si>
  <si>
    <t>D</t>
  </si>
  <si>
    <t>zone</t>
  </si>
  <si>
    <t>coût ménage</t>
  </si>
  <si>
    <t>prix 
de base</t>
  </si>
  <si>
    <t>energies</t>
  </si>
  <si>
    <t>Montant de la réduction =</t>
  </si>
  <si>
    <t xml:space="preserve">Durée du séjour = </t>
  </si>
  <si>
    <t xml:space="preserve">Prix de base du séjour = </t>
  </si>
  <si>
    <t xml:space="preserve">Ménage =  </t>
  </si>
  <si>
    <t xml:space="preserve">Prix du séjour = </t>
  </si>
  <si>
    <t>% de réduction =</t>
  </si>
  <si>
    <t xml:space="preserve">Prix des énergies = </t>
  </si>
  <si>
    <r>
      <t xml:space="preserve">Prix de base du séjour </t>
    </r>
    <r>
      <rPr>
        <b/>
        <i/>
        <sz val="10"/>
        <color indexed="8"/>
        <rFont val="Times New Roman"/>
        <family val="1"/>
      </rPr>
      <t xml:space="preserve">(avec réduction) = </t>
    </r>
  </si>
  <si>
    <t>Total:</t>
  </si>
  <si>
    <t>Sélection</t>
  </si>
  <si>
    <t>Semaines</t>
  </si>
  <si>
    <t>CALCULER le PRIX du SEJOUR</t>
  </si>
  <si>
    <r>
      <rPr>
        <b/>
        <i/>
        <sz val="16"/>
        <color indexed="10"/>
        <rFont val="Arial Narrow"/>
        <family val="2"/>
      </rPr>
      <t xml:space="preserve">Sélectionnez la période en cliquant
sur les cases blanches </t>
    </r>
    <r>
      <rPr>
        <b/>
        <i/>
        <sz val="12"/>
        <color indexed="10"/>
        <rFont val="Arial Narrow"/>
        <family val="2"/>
      </rPr>
      <t xml:space="preserve">
(dans le calendrier à gauche)</t>
    </r>
  </si>
  <si>
    <t>tarif zone B (*)</t>
  </si>
  <si>
    <t>tarif zone D (*)</t>
  </si>
  <si>
    <t>tarif zone A (*)</t>
  </si>
  <si>
    <t>tarif zone C (*)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</si>
  <si>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Réduction: 
2 semaines consécutives = 10 %; 3 semaines = 15 %; 
4 semaines et + = 20 %</t>
    </r>
  </si>
  <si>
    <r>
      <t xml:space="preserve">frais d'agence </t>
    </r>
    <r>
      <rPr>
        <b/>
        <i/>
        <sz val="10"/>
        <color indexed="8"/>
        <rFont val="Times New Roman"/>
        <family val="1"/>
      </rPr>
      <t>(10%, mini 50 €) + IVA 22% =</t>
    </r>
  </si>
  <si>
    <t>Sur EXCEL, si vous êtes en « MODE PROTEGE » vous devez « ACTIVER la MODIFICATION » (en haut de cette page) pour faire votre sélection.</t>
  </si>
  <si>
    <r>
      <t>coût énergie /semaine période chaude</t>
    </r>
    <r>
      <rPr>
        <i/>
        <sz val="10"/>
        <color indexed="8"/>
        <rFont val="Times New Roman"/>
        <family val="1"/>
      </rPr>
      <t xml:space="preserve"> (B, C, D)</t>
    </r>
  </si>
  <si>
    <t>F</t>
  </si>
  <si>
    <t>tarif zone F (*)</t>
  </si>
  <si>
    <r>
      <t>coût énergie /semaine période froide</t>
    </r>
    <r>
      <rPr>
        <i/>
        <sz val="10"/>
        <color indexed="8"/>
        <rFont val="Times New Roman"/>
        <family val="1"/>
      </rPr>
      <t xml:space="preserve"> (A, F)</t>
    </r>
  </si>
  <si>
    <t>Tarifs 2018</t>
  </si>
  <si>
    <t>CALENDRIER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</si>
</sst>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#,##0&quot; sem.&quot;"/>
    <numFmt numFmtId="168" formatCode="#,##0&quot; %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Arial Narrow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rgb="FFFF0000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2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7A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double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double"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165" fontId="52" fillId="0" borderId="0" xfId="0" applyNumberFormat="1" applyFont="1" applyAlignment="1">
      <alignment horizontal="center" vertical="center"/>
    </xf>
    <xf numFmtId="166" fontId="53" fillId="2" borderId="10" xfId="0" applyNumberFormat="1" applyFont="1" applyFill="1" applyBorder="1" applyAlignment="1">
      <alignment horizontal="center" vertical="center"/>
    </xf>
    <xf numFmtId="166" fontId="53" fillId="7" borderId="11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66" fontId="53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right" vertical="center"/>
    </xf>
    <xf numFmtId="0" fontId="53" fillId="2" borderId="13" xfId="0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5" fontId="55" fillId="0" borderId="0" xfId="0" applyNumberFormat="1" applyFont="1" applyFill="1" applyBorder="1" applyAlignment="1">
      <alignment horizontal="center" vertical="center"/>
    </xf>
    <xf numFmtId="0" fontId="56" fillId="2" borderId="12" xfId="0" applyNumberFormat="1" applyFont="1" applyFill="1" applyBorder="1" applyAlignment="1" applyProtection="1">
      <alignment horizontal="right" vertical="center" wrapText="1"/>
      <protection/>
    </xf>
    <xf numFmtId="0" fontId="56" fillId="2" borderId="13" xfId="0" applyNumberFormat="1" applyFont="1" applyFill="1" applyBorder="1" applyAlignment="1" applyProtection="1">
      <alignment horizontal="right" vertical="center" wrapText="1"/>
      <protection/>
    </xf>
    <xf numFmtId="0" fontId="56" fillId="2" borderId="14" xfId="0" applyNumberFormat="1" applyFont="1" applyFill="1" applyBorder="1" applyAlignment="1" applyProtection="1">
      <alignment horizontal="right" vertical="center" wrapText="1"/>
      <protection/>
    </xf>
    <xf numFmtId="0" fontId="56" fillId="34" borderId="15" xfId="0" applyFont="1" applyFill="1" applyBorder="1" applyAlignment="1">
      <alignment horizontal="center" vertical="center" textRotation="90"/>
    </xf>
    <xf numFmtId="0" fontId="56" fillId="34" borderId="16" xfId="0" applyNumberFormat="1" applyFont="1" applyFill="1" applyBorder="1" applyAlignment="1">
      <alignment horizontal="center" vertical="center" textRotation="90"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165" fontId="57" fillId="0" borderId="0" xfId="0" applyNumberFormat="1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>
      <alignment horizontal="center" vertical="center" textRotation="90"/>
    </xf>
    <xf numFmtId="165" fontId="53" fillId="0" borderId="18" xfId="0" applyNumberFormat="1" applyFont="1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8" fillId="6" borderId="20" xfId="0" applyFont="1" applyFill="1" applyBorder="1" applyAlignment="1" applyProtection="1">
      <alignment horizontal="center" vertical="center"/>
      <protection locked="0"/>
    </xf>
    <xf numFmtId="0" fontId="53" fillId="6" borderId="21" xfId="0" applyFont="1" applyFill="1" applyBorder="1" applyAlignment="1" applyProtection="1">
      <alignment horizontal="center" vertical="center"/>
      <protection locked="0"/>
    </xf>
    <xf numFmtId="0" fontId="53" fillId="6" borderId="10" xfId="0" applyFont="1" applyFill="1" applyBorder="1" applyAlignment="1" applyProtection="1">
      <alignment horizontal="center" vertical="center"/>
      <protection/>
    </xf>
    <xf numFmtId="165" fontId="53" fillId="6" borderId="10" xfId="0" applyNumberFormat="1" applyFont="1" applyFill="1" applyBorder="1" applyAlignment="1">
      <alignment horizontal="center" vertical="center"/>
    </xf>
    <xf numFmtId="165" fontId="58" fillId="6" borderId="20" xfId="0" applyNumberFormat="1" applyFont="1" applyFill="1" applyBorder="1" applyAlignment="1" applyProtection="1">
      <alignment horizontal="center" vertical="center"/>
      <protection locked="0"/>
    </xf>
    <xf numFmtId="165" fontId="56" fillId="6" borderId="21" xfId="0" applyNumberFormat="1" applyFont="1" applyFill="1" applyBorder="1" applyAlignment="1" applyProtection="1">
      <alignment horizontal="center" vertical="center"/>
      <protection locked="0"/>
    </xf>
    <xf numFmtId="165" fontId="58" fillId="6" borderId="20" xfId="0" applyNumberFormat="1" applyFont="1" applyFill="1" applyBorder="1" applyAlignment="1" applyProtection="1">
      <alignment horizontal="center"/>
      <protection locked="0"/>
    </xf>
    <xf numFmtId="165" fontId="53" fillId="6" borderId="21" xfId="0" applyNumberFormat="1" applyFont="1" applyFill="1" applyBorder="1" applyAlignment="1" applyProtection="1">
      <alignment horizontal="center"/>
      <protection locked="0"/>
    </xf>
    <xf numFmtId="165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/>
      <protection locked="0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58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58" fillId="6" borderId="20" xfId="0" applyNumberFormat="1" applyFont="1" applyFill="1" applyBorder="1" applyAlignment="1" applyProtection="1">
      <alignment horizontal="center" vertical="center"/>
      <protection locked="0"/>
    </xf>
    <xf numFmtId="164" fontId="2" fillId="6" borderId="21" xfId="0" applyNumberFormat="1" applyFont="1" applyFill="1" applyBorder="1" applyAlignment="1" applyProtection="1">
      <alignment horizontal="center" vertical="center"/>
      <protection locked="0"/>
    </xf>
    <xf numFmtId="165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1" fontId="58" fillId="6" borderId="22" xfId="0" applyNumberFormat="1" applyFont="1" applyFill="1" applyBorder="1" applyAlignment="1" applyProtection="1">
      <alignment horizontal="center" vertical="center"/>
      <protection locked="0"/>
    </xf>
    <xf numFmtId="1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53" fillId="6" borderId="24" xfId="0" applyFont="1" applyFill="1" applyBorder="1" applyAlignment="1" applyProtection="1">
      <alignment horizontal="center" vertical="center"/>
      <protection/>
    </xf>
    <xf numFmtId="165" fontId="53" fillId="6" borderId="24" xfId="0" applyNumberFormat="1" applyFont="1" applyFill="1" applyBorder="1" applyAlignment="1">
      <alignment horizontal="center" vertical="center"/>
    </xf>
    <xf numFmtId="0" fontId="56" fillId="0" borderId="25" xfId="0" applyNumberFormat="1" applyFont="1" applyFill="1" applyBorder="1" applyAlignment="1">
      <alignment horizontal="center" vertical="center" textRotation="90"/>
    </xf>
    <xf numFmtId="0" fontId="53" fillId="0" borderId="26" xfId="0" applyNumberFormat="1" applyFont="1" applyFill="1" applyBorder="1" applyAlignment="1">
      <alignment horizontal="center" vertical="center"/>
    </xf>
    <xf numFmtId="165" fontId="53" fillId="0" borderId="27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3" fillId="7" borderId="28" xfId="0" applyNumberFormat="1" applyFont="1" applyFill="1" applyBorder="1" applyAlignment="1">
      <alignment horizontal="center" vertical="center"/>
    </xf>
    <xf numFmtId="0" fontId="53" fillId="7" borderId="29" xfId="0" applyNumberFormat="1" applyFont="1" applyFill="1" applyBorder="1" applyAlignment="1">
      <alignment horizontal="center" vertical="center"/>
    </xf>
    <xf numFmtId="0" fontId="53" fillId="33" borderId="29" xfId="0" applyNumberFormat="1" applyFont="1" applyFill="1" applyBorder="1" applyAlignment="1">
      <alignment horizontal="center" vertical="center"/>
    </xf>
    <xf numFmtId="0" fontId="53" fillId="2" borderId="29" xfId="0" applyNumberFormat="1" applyFont="1" applyFill="1" applyBorder="1" applyAlignment="1">
      <alignment horizontal="center" vertical="center"/>
    </xf>
    <xf numFmtId="0" fontId="53" fillId="6" borderId="30" xfId="0" applyFont="1" applyFill="1" applyBorder="1" applyAlignment="1" applyProtection="1">
      <alignment horizontal="center" vertical="center"/>
      <protection/>
    </xf>
    <xf numFmtId="165" fontId="53" fillId="6" borderId="30" xfId="0" applyNumberFormat="1" applyFont="1" applyFill="1" applyBorder="1" applyAlignment="1">
      <alignment horizontal="center" vertical="center"/>
    </xf>
    <xf numFmtId="165" fontId="2" fillId="6" borderId="31" xfId="0" applyNumberFormat="1" applyFont="1" applyFill="1" applyBorder="1" applyAlignment="1" applyProtection="1">
      <alignment horizontal="center"/>
      <protection locked="0"/>
    </xf>
    <xf numFmtId="0" fontId="53" fillId="6" borderId="32" xfId="0" applyFont="1" applyFill="1" applyBorder="1" applyAlignment="1" applyProtection="1">
      <alignment horizontal="center" vertical="center"/>
      <protection/>
    </xf>
    <xf numFmtId="165" fontId="53" fillId="6" borderId="32" xfId="0" applyNumberFormat="1" applyFont="1" applyFill="1" applyBorder="1" applyAlignment="1">
      <alignment horizontal="center" vertical="center"/>
    </xf>
    <xf numFmtId="0" fontId="53" fillId="6" borderId="11" xfId="0" applyFont="1" applyFill="1" applyBorder="1" applyAlignment="1" applyProtection="1">
      <alignment horizontal="center" vertical="center"/>
      <protection/>
    </xf>
    <xf numFmtId="165" fontId="53" fillId="6" borderId="11" xfId="0" applyNumberFormat="1" applyFont="1" applyFill="1" applyBorder="1" applyAlignment="1">
      <alignment horizontal="center" vertical="center"/>
    </xf>
    <xf numFmtId="165" fontId="58" fillId="6" borderId="33" xfId="0" applyNumberFormat="1" applyFont="1" applyFill="1" applyBorder="1" applyAlignment="1" applyProtection="1">
      <alignment horizont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 applyProtection="1">
      <alignment horizontal="center" vertical="center"/>
      <protection locked="0"/>
    </xf>
    <xf numFmtId="0" fontId="56" fillId="6" borderId="36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 wrapText="1"/>
    </xf>
    <xf numFmtId="0" fontId="56" fillId="6" borderId="37" xfId="0" applyFont="1" applyFill="1" applyBorder="1" applyAlignment="1">
      <alignment horizontal="center" vertical="center" textRotation="90"/>
    </xf>
    <xf numFmtId="0" fontId="56" fillId="34" borderId="38" xfId="0" applyFont="1" applyFill="1" applyBorder="1" applyAlignment="1">
      <alignment horizontal="center" vertical="center" textRotation="90"/>
    </xf>
    <xf numFmtId="3" fontId="53" fillId="0" borderId="39" xfId="0" applyNumberFormat="1" applyFont="1" applyFill="1" applyBorder="1" applyAlignment="1">
      <alignment horizontal="center" vertical="center"/>
    </xf>
    <xf numFmtId="165" fontId="53" fillId="0" borderId="39" xfId="0" applyNumberFormat="1" applyFont="1" applyFill="1" applyBorder="1" applyAlignment="1">
      <alignment horizontal="center" vertical="center"/>
    </xf>
    <xf numFmtId="165" fontId="53" fillId="0" borderId="4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2" borderId="41" xfId="0" applyNumberFormat="1" applyFont="1" applyFill="1" applyBorder="1" applyAlignment="1" applyProtection="1">
      <alignment horizontal="right" vertical="center" wrapText="1"/>
      <protection/>
    </xf>
    <xf numFmtId="0" fontId="59" fillId="2" borderId="26" xfId="0" applyFont="1" applyFill="1" applyBorder="1" applyAlignment="1">
      <alignment horizontal="right"/>
    </xf>
    <xf numFmtId="0" fontId="56" fillId="2" borderId="41" xfId="0" applyNumberFormat="1" applyFont="1" applyFill="1" applyBorder="1" applyAlignment="1" applyProtection="1">
      <alignment horizontal="right" vertical="center" wrapText="1"/>
      <protection/>
    </xf>
    <xf numFmtId="165" fontId="56" fillId="2" borderId="42" xfId="0" applyNumberFormat="1" applyFont="1" applyFill="1" applyBorder="1" applyAlignment="1" applyProtection="1">
      <alignment horizontal="center" vertical="center"/>
      <protection/>
    </xf>
    <xf numFmtId="166" fontId="53" fillId="6" borderId="10" xfId="0" applyNumberFormat="1" applyFont="1" applyFill="1" applyBorder="1" applyAlignment="1">
      <alignment horizontal="center" vertical="center"/>
    </xf>
    <xf numFmtId="0" fontId="53" fillId="6" borderId="43" xfId="0" applyNumberFormat="1" applyFont="1" applyFill="1" applyBorder="1" applyAlignment="1">
      <alignment horizontal="center" vertical="center"/>
    </xf>
    <xf numFmtId="0" fontId="55" fillId="35" borderId="44" xfId="0" applyNumberFormat="1" applyFont="1" applyFill="1" applyBorder="1" applyAlignment="1" applyProtection="1">
      <alignment horizontal="right" vertical="center" wrapText="1"/>
      <protection/>
    </xf>
    <xf numFmtId="165" fontId="56" fillId="2" borderId="45" xfId="0" applyNumberFormat="1" applyFont="1" applyFill="1" applyBorder="1" applyAlignment="1">
      <alignment vertical="center"/>
    </xf>
    <xf numFmtId="165" fontId="56" fillId="2" borderId="43" xfId="0" applyNumberFormat="1" applyFont="1" applyFill="1" applyBorder="1" applyAlignment="1">
      <alignment vertical="center"/>
    </xf>
    <xf numFmtId="165" fontId="6" fillId="2" borderId="4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/>
      <protection/>
    </xf>
    <xf numFmtId="165" fontId="56" fillId="2" borderId="45" xfId="0" applyNumberFormat="1" applyFont="1" applyFill="1" applyBorder="1" applyAlignment="1">
      <alignment horizontal="center" vertical="center"/>
    </xf>
    <xf numFmtId="165" fontId="56" fillId="2" borderId="43" xfId="0" applyNumberFormat="1" applyFont="1" applyFill="1" applyBorder="1" applyAlignment="1" applyProtection="1">
      <alignment horizontal="center"/>
      <protection/>
    </xf>
    <xf numFmtId="165" fontId="55" fillId="35" borderId="46" xfId="0" applyNumberFormat="1" applyFont="1" applyFill="1" applyBorder="1" applyAlignment="1" applyProtection="1">
      <alignment horizontal="center" vertical="center"/>
      <protection/>
    </xf>
    <xf numFmtId="167" fontId="56" fillId="2" borderId="43" xfId="0" applyNumberFormat="1" applyFont="1" applyFill="1" applyBorder="1" applyAlignment="1">
      <alignment horizontal="center" vertical="center"/>
    </xf>
    <xf numFmtId="168" fontId="56" fillId="2" borderId="43" xfId="0" applyNumberFormat="1" applyFont="1" applyFill="1" applyBorder="1" applyAlignment="1" applyProtection="1">
      <alignment horizontal="center"/>
      <protection/>
    </xf>
    <xf numFmtId="165" fontId="2" fillId="6" borderId="47" xfId="0" applyNumberFormat="1" applyFont="1" applyFill="1" applyBorder="1" applyAlignment="1" applyProtection="1">
      <alignment horizontal="center"/>
      <protection locked="0"/>
    </xf>
    <xf numFmtId="166" fontId="53" fillId="6" borderId="30" xfId="0" applyNumberFormat="1" applyFont="1" applyFill="1" applyBorder="1" applyAlignment="1">
      <alignment horizontal="center" vertical="center"/>
    </xf>
    <xf numFmtId="0" fontId="53" fillId="6" borderId="48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8" fillId="6" borderId="49" xfId="0" applyNumberFormat="1" applyFont="1" applyFill="1" applyBorder="1" applyAlignment="1" applyProtection="1">
      <alignment horizontal="center"/>
      <protection locked="0"/>
    </xf>
    <xf numFmtId="0" fontId="53" fillId="0" borderId="50" xfId="0" applyNumberFormat="1" applyFont="1" applyFill="1" applyBorder="1" applyAlignment="1">
      <alignment horizontal="center" vertical="center"/>
    </xf>
    <xf numFmtId="0" fontId="58" fillId="6" borderId="51" xfId="0" applyFont="1" applyFill="1" applyBorder="1" applyAlignment="1" applyProtection="1">
      <alignment horizontal="center" vertical="center"/>
      <protection locked="0"/>
    </xf>
    <xf numFmtId="0" fontId="53" fillId="6" borderId="38" xfId="0" applyFont="1" applyFill="1" applyBorder="1" applyAlignment="1" applyProtection="1">
      <alignment horizontal="center" vertical="center"/>
      <protection locked="0"/>
    </xf>
    <xf numFmtId="0" fontId="53" fillId="6" borderId="36" xfId="0" applyFont="1" applyFill="1" applyBorder="1" applyAlignment="1" applyProtection="1">
      <alignment horizontal="center" vertical="center"/>
      <protection/>
    </xf>
    <xf numFmtId="165" fontId="53" fillId="6" borderId="36" xfId="0" applyNumberFormat="1" applyFont="1" applyFill="1" applyBorder="1" applyAlignment="1">
      <alignment horizontal="center" vertical="center"/>
    </xf>
    <xf numFmtId="0" fontId="58" fillId="6" borderId="33" xfId="0" applyFont="1" applyFill="1" applyBorder="1" applyAlignment="1" applyProtection="1">
      <alignment horizontal="center" vertical="center"/>
      <protection locked="0"/>
    </xf>
    <xf numFmtId="0" fontId="53" fillId="6" borderId="31" xfId="0" applyFont="1" applyFill="1" applyBorder="1" applyAlignment="1" applyProtection="1">
      <alignment horizontal="center" vertical="center"/>
      <protection locked="0"/>
    </xf>
    <xf numFmtId="166" fontId="53" fillId="6" borderId="32" xfId="0" applyNumberFormat="1" applyFont="1" applyFill="1" applyBorder="1" applyAlignment="1">
      <alignment horizontal="center" vertical="center"/>
    </xf>
    <xf numFmtId="0" fontId="53" fillId="6" borderId="5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66" fontId="56" fillId="36" borderId="36" xfId="0" applyNumberFormat="1" applyFont="1" applyFill="1" applyBorder="1" applyAlignment="1">
      <alignment horizontal="center" vertical="center" textRotation="75"/>
    </xf>
    <xf numFmtId="166" fontId="53" fillId="36" borderId="36" xfId="0" applyNumberFormat="1" applyFont="1" applyFill="1" applyBorder="1" applyAlignment="1">
      <alignment horizontal="center" vertical="center"/>
    </xf>
    <xf numFmtId="0" fontId="53" fillId="36" borderId="37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0" fontId="53" fillId="36" borderId="43" xfId="0" applyNumberFormat="1" applyFont="1" applyFill="1" applyBorder="1" applyAlignment="1">
      <alignment horizontal="center" vertical="center"/>
    </xf>
    <xf numFmtId="166" fontId="53" fillId="36" borderId="24" xfId="0" applyNumberFormat="1" applyFont="1" applyFill="1" applyBorder="1" applyAlignment="1">
      <alignment horizontal="center" vertical="center"/>
    </xf>
    <xf numFmtId="0" fontId="53" fillId="36" borderId="29" xfId="0" applyNumberFormat="1" applyFont="1" applyFill="1" applyBorder="1" applyAlignment="1">
      <alignment horizontal="center" vertical="center"/>
    </xf>
    <xf numFmtId="0" fontId="53" fillId="36" borderId="53" xfId="0" applyNumberFormat="1" applyFont="1" applyFill="1" applyBorder="1" applyAlignment="1">
      <alignment horizontal="center" vertical="center"/>
    </xf>
    <xf numFmtId="166" fontId="53" fillId="37" borderId="10" xfId="0" applyNumberFormat="1" applyFont="1" applyFill="1" applyBorder="1" applyAlignment="1">
      <alignment horizontal="center" vertical="center"/>
    </xf>
    <xf numFmtId="0" fontId="53" fillId="37" borderId="29" xfId="0" applyNumberFormat="1" applyFont="1" applyFill="1" applyBorder="1" applyAlignment="1">
      <alignment horizontal="center" vertical="center"/>
    </xf>
    <xf numFmtId="0" fontId="53" fillId="0" borderId="54" xfId="0" applyNumberFormat="1" applyFont="1" applyFill="1" applyBorder="1" applyAlignment="1" applyProtection="1">
      <alignment horizontal="center" vertical="center"/>
      <protection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56" fillId="6" borderId="15" xfId="0" applyFont="1" applyFill="1" applyBorder="1" applyAlignment="1">
      <alignment horizontal="center" vertical="center" textRotation="90"/>
    </xf>
    <xf numFmtId="0" fontId="56" fillId="6" borderId="36" xfId="0" applyFont="1" applyFill="1" applyBorder="1" applyAlignment="1">
      <alignment horizontal="center" vertical="center" textRotation="90"/>
    </xf>
    <xf numFmtId="44" fontId="61" fillId="35" borderId="55" xfId="49" applyFont="1" applyFill="1" applyBorder="1" applyAlignment="1">
      <alignment horizontal="center" vertical="center"/>
    </xf>
    <xf numFmtId="44" fontId="61" fillId="35" borderId="56" xfId="49" applyFont="1" applyFill="1" applyBorder="1" applyAlignment="1">
      <alignment horizontal="center" vertical="center"/>
    </xf>
    <xf numFmtId="44" fontId="61" fillId="35" borderId="57" xfId="49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3" fillId="0" borderId="58" xfId="0" applyNumberFormat="1" applyFont="1" applyFill="1" applyBorder="1" applyAlignment="1">
      <alignment horizontal="center" vertical="center"/>
    </xf>
    <xf numFmtId="0" fontId="53" fillId="0" borderId="39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1">
      <selection activeCell="B3" sqref="B3:C3"/>
    </sheetView>
  </sheetViews>
  <sheetFormatPr defaultColWidth="11.421875" defaultRowHeight="15"/>
  <cols>
    <col min="1" max="1" width="2.421875" style="1" hidden="1" customWidth="1"/>
    <col min="2" max="2" width="1.1484375" style="12" customWidth="1"/>
    <col min="3" max="3" width="5.140625" style="1" customWidth="1"/>
    <col min="4" max="4" width="2.8515625" style="1" customWidth="1"/>
    <col min="5" max="5" width="8.00390625" style="1" customWidth="1"/>
    <col min="6" max="6" width="7.421875" style="1" customWidth="1"/>
    <col min="7" max="7" width="11.140625" style="1" customWidth="1"/>
    <col min="8" max="8" width="11.140625" style="6" customWidth="1"/>
    <col min="9" max="9" width="7.140625" style="1" customWidth="1"/>
    <col min="10" max="10" width="3.421875" style="1" customWidth="1"/>
    <col min="11" max="11" width="0.85546875" style="1" customWidth="1"/>
    <col min="12" max="12" width="5.140625" style="1" customWidth="1"/>
    <col min="13" max="13" width="2.8515625" style="1" customWidth="1"/>
    <col min="14" max="14" width="8.00390625" style="1" customWidth="1"/>
    <col min="15" max="15" width="7.421875" style="1" customWidth="1"/>
    <col min="16" max="17" width="11.140625" style="2" customWidth="1"/>
    <col min="18" max="18" width="7.140625" style="1" customWidth="1"/>
    <col min="19" max="19" width="3.7109375" style="1" customWidth="1"/>
    <col min="20" max="20" width="40.57421875" style="1" customWidth="1"/>
    <col min="21" max="21" width="11.421875" style="1" customWidth="1"/>
    <col min="22" max="16384" width="11.421875" style="1" customWidth="1"/>
  </cols>
  <sheetData>
    <row r="1" ht="18" customHeight="1" thickBot="1">
      <c r="D1" s="108" t="s">
        <v>29</v>
      </c>
    </row>
    <row r="2" spans="1:21" ht="35.25" customHeight="1" thickBot="1" thickTop="1">
      <c r="A2" s="9"/>
      <c r="B2" s="123" t="s">
        <v>35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  <c r="S2" s="9"/>
      <c r="T2" s="126" t="s">
        <v>21</v>
      </c>
      <c r="U2" s="127"/>
    </row>
    <row r="3" spans="1:21" ht="60" customHeight="1" thickBot="1">
      <c r="A3" s="9"/>
      <c r="B3" s="121" t="s">
        <v>19</v>
      </c>
      <c r="C3" s="122"/>
      <c r="D3" s="70" t="s">
        <v>20</v>
      </c>
      <c r="E3" s="71" t="s">
        <v>8</v>
      </c>
      <c r="F3" s="72" t="s">
        <v>9</v>
      </c>
      <c r="G3" s="22" t="s">
        <v>0</v>
      </c>
      <c r="H3" s="22" t="s">
        <v>1</v>
      </c>
      <c r="I3" s="23" t="s">
        <v>6</v>
      </c>
      <c r="J3" s="51"/>
      <c r="K3" s="121" t="s">
        <v>19</v>
      </c>
      <c r="L3" s="122"/>
      <c r="M3" s="70" t="s">
        <v>20</v>
      </c>
      <c r="N3" s="71" t="s">
        <v>8</v>
      </c>
      <c r="O3" s="72" t="s">
        <v>9</v>
      </c>
      <c r="P3" s="73" t="s">
        <v>0</v>
      </c>
      <c r="Q3" s="22" t="s">
        <v>1</v>
      </c>
      <c r="R3" s="26" t="s">
        <v>6</v>
      </c>
      <c r="S3" s="9"/>
      <c r="T3" s="128" t="s">
        <v>22</v>
      </c>
      <c r="U3" s="129"/>
    </row>
    <row r="4" spans="1:21" ht="15" customHeight="1">
      <c r="A4" s="9"/>
      <c r="B4" s="100" t="b">
        <v>0</v>
      </c>
      <c r="C4" s="101"/>
      <c r="D4" s="102">
        <f aca="true" t="shared" si="0" ref="D4:D30">IF(B4=TRUE,1,0)</f>
        <v>0</v>
      </c>
      <c r="E4" s="32">
        <f>IF(I4="A",$U$15*D4,IF(I4="B",$U$16*D4,IF(I4="C",$U$17*D4,IF(I4="D",$U$18*D4,IF(I4="F",$U$19*D4,IF(I4="F",$U$20*D4,""))))))</f>
        <v>0</v>
      </c>
      <c r="F4" s="103">
        <f aca="true" t="shared" si="1" ref="F4:F30">(IF(OR(I4="A",I4="F")*AND(D4=1),$U$22,IF(OR(I4="B",I4="C",I4="D",I4="E")*AND(D4=1),$U$23,0)))</f>
        <v>0</v>
      </c>
      <c r="G4" s="109"/>
      <c r="H4" s="110">
        <v>43463</v>
      </c>
      <c r="I4" s="111" t="s">
        <v>31</v>
      </c>
      <c r="J4" s="52"/>
      <c r="K4" s="68" t="b">
        <v>0</v>
      </c>
      <c r="L4" s="69"/>
      <c r="M4" s="65">
        <f aca="true" t="shared" si="2" ref="M4:M30">IF(K4=TRUE,1,0)</f>
        <v>0</v>
      </c>
      <c r="N4" s="66">
        <f aca="true" t="shared" si="3" ref="N4:N28">IF(R4="A",$U$15*M4,IF(R4="B",$U$16*M4,IF(R4="C",$U$17*M4,IF(R4="D",$U$18*M4,IF(R4="E",$U$19*M4,IF(R4="F",$U$20*M4,""))))))</f>
        <v>0</v>
      </c>
      <c r="O4" s="66">
        <f aca="true" t="shared" si="4" ref="O4:O30">(IF(OR(R4="A",R4="F")*AND(M4=1),$U$22,IF(OR(R4="B",R4="C",R4="D",R4="E")*AND(M4=1),$U$23,0)))</f>
        <v>0</v>
      </c>
      <c r="P4" s="4">
        <f>G30+7</f>
        <v>43645</v>
      </c>
      <c r="Q4" s="4">
        <f>H30+7</f>
        <v>43652</v>
      </c>
      <c r="R4" s="56" t="s">
        <v>3</v>
      </c>
      <c r="S4" s="9"/>
      <c r="T4" s="19" t="s">
        <v>12</v>
      </c>
      <c r="U4" s="89">
        <f>E31+N31</f>
        <v>0</v>
      </c>
    </row>
    <row r="5" spans="1:21" ht="14.25" customHeight="1">
      <c r="A5" s="9"/>
      <c r="B5" s="29" t="b">
        <v>0</v>
      </c>
      <c r="C5" s="30"/>
      <c r="D5" s="31">
        <f t="shared" si="0"/>
        <v>0</v>
      </c>
      <c r="E5" s="32">
        <f>IF(I5="A",$U$15*D5,IF(I5="B",$U$16*D5,IF(I5="C",$U$17*D5,IF(I5="D",$U$18*D5,IF(I5="F",$U$19*D5,IF(I5="F",$U$20*D5,""))))))</f>
        <v>0</v>
      </c>
      <c r="F5" s="32">
        <f t="shared" si="1"/>
        <v>0</v>
      </c>
      <c r="G5" s="112">
        <v>43463</v>
      </c>
      <c r="H5" s="112">
        <f>H4+7</f>
        <v>43470</v>
      </c>
      <c r="I5" s="113" t="s">
        <v>31</v>
      </c>
      <c r="J5" s="97"/>
      <c r="K5" s="29" t="b">
        <v>0</v>
      </c>
      <c r="L5" s="30"/>
      <c r="M5" s="31">
        <f t="shared" si="2"/>
        <v>0</v>
      </c>
      <c r="N5" s="32">
        <f t="shared" si="3"/>
        <v>0</v>
      </c>
      <c r="O5" s="32">
        <f t="shared" si="4"/>
        <v>0</v>
      </c>
      <c r="P5" s="5">
        <f>P4+7</f>
        <v>43652</v>
      </c>
      <c r="Q5" s="5">
        <f aca="true" t="shared" si="5" ref="P5:Q30">Q4+7</f>
        <v>43659</v>
      </c>
      <c r="R5" s="57" t="s">
        <v>3</v>
      </c>
      <c r="S5" s="130"/>
      <c r="T5" s="20" t="s">
        <v>11</v>
      </c>
      <c r="U5" s="92">
        <f>D31+M31</f>
        <v>0</v>
      </c>
    </row>
    <row r="6" spans="1:21" ht="14.25" customHeight="1">
      <c r="A6" s="9"/>
      <c r="B6" s="104" t="b">
        <v>0</v>
      </c>
      <c r="C6" s="105"/>
      <c r="D6" s="63">
        <f t="shared" si="0"/>
        <v>0</v>
      </c>
      <c r="E6" s="64">
        <f aca="true" t="shared" si="6" ref="E6:E30">IF(I6="A",$U$15*D6,IF(I6="B",$U$16*D6,IF(I6="C",$U$17*D6,IF(I6="D",$U$18*D6,IF(I6="E",$U$19*D6,IF(I6="F",$U$20*D6,""))))))</f>
        <v>0</v>
      </c>
      <c r="F6" s="64">
        <f t="shared" si="1"/>
        <v>0</v>
      </c>
      <c r="G6" s="106">
        <f>G5+7</f>
        <v>43470</v>
      </c>
      <c r="H6" s="106">
        <f aca="true" t="shared" si="7" ref="G6:H9">H5+7</f>
        <v>43477</v>
      </c>
      <c r="I6" s="107" t="s">
        <v>2</v>
      </c>
      <c r="J6" s="97"/>
      <c r="K6" s="29" t="b">
        <v>0</v>
      </c>
      <c r="L6" s="30"/>
      <c r="M6" s="31">
        <f t="shared" si="2"/>
        <v>0</v>
      </c>
      <c r="N6" s="32">
        <f t="shared" si="3"/>
        <v>0</v>
      </c>
      <c r="O6" s="32">
        <f t="shared" si="4"/>
        <v>0</v>
      </c>
      <c r="P6" s="5">
        <f t="shared" si="5"/>
        <v>43659</v>
      </c>
      <c r="Q6" s="5">
        <f t="shared" si="5"/>
        <v>43666</v>
      </c>
      <c r="R6" s="57" t="s">
        <v>3</v>
      </c>
      <c r="S6" s="130"/>
      <c r="T6" s="20" t="s">
        <v>15</v>
      </c>
      <c r="U6" s="93">
        <f>IF(U5=1,0,IF(U5=2,10,IF(U5=3,15,IF(U5=4,20,IF(U5&gt;4,20,0)))))</f>
        <v>0</v>
      </c>
    </row>
    <row r="7" spans="1:21" ht="14.25" customHeight="1">
      <c r="A7" s="9"/>
      <c r="B7" s="29" t="b">
        <v>0</v>
      </c>
      <c r="C7" s="30"/>
      <c r="D7" s="31">
        <f t="shared" si="0"/>
        <v>0</v>
      </c>
      <c r="E7" s="32">
        <f t="shared" si="6"/>
        <v>0</v>
      </c>
      <c r="F7" s="32">
        <f t="shared" si="1"/>
        <v>0</v>
      </c>
      <c r="G7" s="82">
        <f t="shared" si="7"/>
        <v>43477</v>
      </c>
      <c r="H7" s="82">
        <f>H6+7</f>
        <v>43484</v>
      </c>
      <c r="I7" s="83" t="str">
        <f>I6</f>
        <v>A</v>
      </c>
      <c r="J7" s="97"/>
      <c r="K7" s="29" t="b">
        <v>0</v>
      </c>
      <c r="L7" s="30"/>
      <c r="M7" s="31">
        <f t="shared" si="2"/>
        <v>0</v>
      </c>
      <c r="N7" s="32">
        <f t="shared" si="3"/>
        <v>0</v>
      </c>
      <c r="O7" s="32">
        <f t="shared" si="4"/>
        <v>0</v>
      </c>
      <c r="P7" s="5">
        <f t="shared" si="5"/>
        <v>43666</v>
      </c>
      <c r="Q7" s="5">
        <f t="shared" si="5"/>
        <v>43673</v>
      </c>
      <c r="R7" s="57" t="s">
        <v>3</v>
      </c>
      <c r="S7" s="130"/>
      <c r="T7" s="20" t="s">
        <v>10</v>
      </c>
      <c r="U7" s="90">
        <f>(U4/100)*U6</f>
        <v>0</v>
      </c>
    </row>
    <row r="8" spans="1:21" ht="14.25" customHeight="1">
      <c r="A8" s="9"/>
      <c r="B8" s="29" t="b">
        <v>0</v>
      </c>
      <c r="C8" s="30"/>
      <c r="D8" s="31">
        <f t="shared" si="0"/>
        <v>0</v>
      </c>
      <c r="E8" s="32">
        <f t="shared" si="6"/>
        <v>0</v>
      </c>
      <c r="F8" s="32">
        <f t="shared" si="1"/>
        <v>0</v>
      </c>
      <c r="G8" s="82">
        <f t="shared" si="7"/>
        <v>43484</v>
      </c>
      <c r="H8" s="82">
        <f t="shared" si="7"/>
        <v>43491</v>
      </c>
      <c r="I8" s="83" t="str">
        <f>I7</f>
        <v>A</v>
      </c>
      <c r="J8" s="97"/>
      <c r="K8" s="29" t="b">
        <v>0</v>
      </c>
      <c r="L8" s="30"/>
      <c r="M8" s="31">
        <f t="shared" si="2"/>
        <v>0</v>
      </c>
      <c r="N8" s="32">
        <f t="shared" si="3"/>
        <v>0</v>
      </c>
      <c r="O8" s="32">
        <f>(IF(OR(R8="A",R8="F")*AND(M8=1),$U$22,IF(OR(R8="B",R8="C",R8="D",R8="E")*AND(M8=1),$U$23,0)))</f>
        <v>0</v>
      </c>
      <c r="P8" s="117">
        <f t="shared" si="5"/>
        <v>43673</v>
      </c>
      <c r="Q8" s="117">
        <f>Q7+7</f>
        <v>43680</v>
      </c>
      <c r="R8" s="118" t="s">
        <v>4</v>
      </c>
      <c r="S8" s="130"/>
      <c r="T8" s="20" t="s">
        <v>17</v>
      </c>
      <c r="U8" s="90">
        <f>U4-U7</f>
        <v>0</v>
      </c>
    </row>
    <row r="9" spans="1:21" ht="14.25" customHeight="1">
      <c r="A9" s="9"/>
      <c r="B9" s="29" t="b">
        <v>0</v>
      </c>
      <c r="C9" s="30"/>
      <c r="D9" s="31">
        <f t="shared" si="0"/>
        <v>0</v>
      </c>
      <c r="E9" s="32">
        <f t="shared" si="6"/>
        <v>0</v>
      </c>
      <c r="F9" s="32">
        <f t="shared" si="1"/>
        <v>0</v>
      </c>
      <c r="G9" s="82">
        <f t="shared" si="7"/>
        <v>43491</v>
      </c>
      <c r="H9" s="82">
        <f>H8+7</f>
        <v>43498</v>
      </c>
      <c r="I9" s="83" t="str">
        <f aca="true" t="shared" si="8" ref="I9:I30">I8</f>
        <v>A</v>
      </c>
      <c r="J9" s="97"/>
      <c r="K9" s="29" t="b">
        <v>0</v>
      </c>
      <c r="L9" s="30"/>
      <c r="M9" s="31">
        <f t="shared" si="2"/>
        <v>0</v>
      </c>
      <c r="N9" s="32">
        <f t="shared" si="3"/>
        <v>0</v>
      </c>
      <c r="O9" s="32">
        <f t="shared" si="4"/>
        <v>0</v>
      </c>
      <c r="P9" s="7">
        <f t="shared" si="5"/>
        <v>43680</v>
      </c>
      <c r="Q9" s="7">
        <f>Q8+7</f>
        <v>43687</v>
      </c>
      <c r="R9" s="58" t="s">
        <v>5</v>
      </c>
      <c r="S9" s="130"/>
      <c r="T9" s="79" t="s">
        <v>28</v>
      </c>
      <c r="U9" s="90">
        <f>(IF(U8*0.1&gt;50,U8*0.1,IF(U8=0,0,50)))*1.22</f>
        <v>0</v>
      </c>
    </row>
    <row r="10" spans="1:22" ht="14.25" customHeight="1">
      <c r="A10" s="9"/>
      <c r="B10" s="29" t="b">
        <v>0</v>
      </c>
      <c r="C10" s="30"/>
      <c r="D10" s="31">
        <f t="shared" si="0"/>
        <v>0</v>
      </c>
      <c r="E10" s="32">
        <f t="shared" si="6"/>
        <v>0</v>
      </c>
      <c r="F10" s="32">
        <f t="shared" si="1"/>
        <v>0</v>
      </c>
      <c r="G10" s="82">
        <f>G9+7</f>
        <v>43498</v>
      </c>
      <c r="H10" s="82">
        <f aca="true" t="shared" si="9" ref="G10:H16">H9+7</f>
        <v>43505</v>
      </c>
      <c r="I10" s="83" t="s">
        <v>2</v>
      </c>
      <c r="J10" s="97"/>
      <c r="K10" s="29" t="b">
        <v>0</v>
      </c>
      <c r="L10" s="30"/>
      <c r="M10" s="31">
        <f t="shared" si="2"/>
        <v>0</v>
      </c>
      <c r="N10" s="32">
        <f t="shared" si="3"/>
        <v>0</v>
      </c>
      <c r="O10" s="32">
        <f t="shared" si="4"/>
        <v>0</v>
      </c>
      <c r="P10" s="7">
        <f t="shared" si="5"/>
        <v>43687</v>
      </c>
      <c r="Q10" s="7">
        <f t="shared" si="5"/>
        <v>43694</v>
      </c>
      <c r="R10" s="58" t="s">
        <v>5</v>
      </c>
      <c r="S10" s="130"/>
      <c r="T10" s="21" t="s">
        <v>16</v>
      </c>
      <c r="U10" s="90">
        <f>F31+O31</f>
        <v>0</v>
      </c>
      <c r="V10" s="2"/>
    </row>
    <row r="11" spans="1:21" ht="14.25" customHeight="1" thickBot="1">
      <c r="A11" s="18"/>
      <c r="B11" s="33" t="b">
        <v>0</v>
      </c>
      <c r="C11" s="34"/>
      <c r="D11" s="31">
        <f t="shared" si="0"/>
        <v>0</v>
      </c>
      <c r="E11" s="32">
        <f t="shared" si="6"/>
        <v>0</v>
      </c>
      <c r="F11" s="32">
        <f t="shared" si="1"/>
        <v>0</v>
      </c>
      <c r="G11" s="82">
        <f t="shared" si="9"/>
        <v>43505</v>
      </c>
      <c r="H11" s="82">
        <f t="shared" si="9"/>
        <v>43512</v>
      </c>
      <c r="I11" s="83" t="str">
        <f t="shared" si="8"/>
        <v>A</v>
      </c>
      <c r="J11" s="97"/>
      <c r="K11" s="33" t="b">
        <v>0</v>
      </c>
      <c r="L11" s="34"/>
      <c r="M11" s="31">
        <f t="shared" si="2"/>
        <v>0</v>
      </c>
      <c r="N11" s="32">
        <f t="shared" si="3"/>
        <v>0</v>
      </c>
      <c r="O11" s="32">
        <f t="shared" si="4"/>
        <v>0</v>
      </c>
      <c r="P11" s="117">
        <f t="shared" si="5"/>
        <v>43694</v>
      </c>
      <c r="Q11" s="117">
        <f t="shared" si="5"/>
        <v>43701</v>
      </c>
      <c r="R11" s="118" t="s">
        <v>4</v>
      </c>
      <c r="S11" s="15"/>
      <c r="T11" s="80" t="s">
        <v>13</v>
      </c>
      <c r="U11" s="81">
        <f>IF(U5&gt;0,U21,0)</f>
        <v>0</v>
      </c>
    </row>
    <row r="12" spans="1:21" ht="14.25" customHeight="1" thickBot="1">
      <c r="A12" s="16"/>
      <c r="B12" s="35" t="b">
        <v>0</v>
      </c>
      <c r="C12" s="36"/>
      <c r="D12" s="31">
        <f t="shared" si="0"/>
        <v>0</v>
      </c>
      <c r="E12" s="32">
        <f t="shared" si="6"/>
        <v>0</v>
      </c>
      <c r="F12" s="32">
        <f t="shared" si="1"/>
        <v>0</v>
      </c>
      <c r="G12" s="82">
        <f t="shared" si="9"/>
        <v>43512</v>
      </c>
      <c r="H12" s="82">
        <f t="shared" si="9"/>
        <v>43519</v>
      </c>
      <c r="I12" s="83" t="s">
        <v>2</v>
      </c>
      <c r="J12" s="97"/>
      <c r="K12" s="35" t="b">
        <v>0</v>
      </c>
      <c r="L12" s="36"/>
      <c r="M12" s="31">
        <f t="shared" si="2"/>
        <v>0</v>
      </c>
      <c r="N12" s="32">
        <f t="shared" si="3"/>
        <v>0</v>
      </c>
      <c r="O12" s="32">
        <f t="shared" si="4"/>
        <v>0</v>
      </c>
      <c r="P12" s="95">
        <f aca="true" t="shared" si="10" ref="P12:Q16">P11+7</f>
        <v>43701</v>
      </c>
      <c r="Q12" s="95">
        <f t="shared" si="10"/>
        <v>43708</v>
      </c>
      <c r="R12" s="59" t="s">
        <v>2</v>
      </c>
      <c r="S12" s="9"/>
      <c r="T12" s="84" t="s">
        <v>14</v>
      </c>
      <c r="U12" s="91">
        <f>U8+U9+U10+U11</f>
        <v>0</v>
      </c>
    </row>
    <row r="13" spans="1:21" ht="14.25" customHeight="1" thickBot="1">
      <c r="A13" s="16"/>
      <c r="B13" s="35" t="b">
        <v>0</v>
      </c>
      <c r="C13" s="37"/>
      <c r="D13" s="31">
        <f t="shared" si="0"/>
        <v>0</v>
      </c>
      <c r="E13" s="32">
        <f t="shared" si="6"/>
        <v>0</v>
      </c>
      <c r="F13" s="32">
        <f t="shared" si="1"/>
        <v>0</v>
      </c>
      <c r="G13" s="82">
        <f t="shared" si="9"/>
        <v>43519</v>
      </c>
      <c r="H13" s="82">
        <f t="shared" si="9"/>
        <v>43526</v>
      </c>
      <c r="I13" s="83" t="str">
        <f t="shared" si="8"/>
        <v>A</v>
      </c>
      <c r="J13" s="97"/>
      <c r="K13" s="35" t="b">
        <v>0</v>
      </c>
      <c r="L13" s="37"/>
      <c r="M13" s="31">
        <f t="shared" si="2"/>
        <v>0</v>
      </c>
      <c r="N13" s="32">
        <f t="shared" si="3"/>
        <v>0</v>
      </c>
      <c r="O13" s="32">
        <f t="shared" si="4"/>
        <v>0</v>
      </c>
      <c r="P13" s="95">
        <f t="shared" si="10"/>
        <v>43708</v>
      </c>
      <c r="Q13" s="95">
        <f t="shared" si="10"/>
        <v>43715</v>
      </c>
      <c r="R13" s="59" t="s">
        <v>2</v>
      </c>
      <c r="S13" s="9"/>
      <c r="T13" s="24"/>
      <c r="U13" s="25"/>
    </row>
    <row r="14" spans="1:21" ht="14.25" customHeight="1" thickBot="1">
      <c r="A14" s="17"/>
      <c r="B14" s="38" t="b">
        <v>0</v>
      </c>
      <c r="C14" s="39"/>
      <c r="D14" s="31">
        <f t="shared" si="0"/>
        <v>0</v>
      </c>
      <c r="E14" s="32">
        <f t="shared" si="6"/>
        <v>0</v>
      </c>
      <c r="F14" s="32">
        <f t="shared" si="1"/>
        <v>0</v>
      </c>
      <c r="G14" s="82">
        <f t="shared" si="9"/>
        <v>43526</v>
      </c>
      <c r="H14" s="82">
        <f t="shared" si="9"/>
        <v>43533</v>
      </c>
      <c r="I14" s="83" t="str">
        <f t="shared" si="8"/>
        <v>A</v>
      </c>
      <c r="J14" s="97"/>
      <c r="K14" s="38" t="b">
        <v>0</v>
      </c>
      <c r="L14" s="39"/>
      <c r="M14" s="31">
        <f t="shared" si="2"/>
        <v>0</v>
      </c>
      <c r="N14" s="32">
        <f t="shared" si="3"/>
        <v>0</v>
      </c>
      <c r="O14" s="32">
        <f t="shared" si="4"/>
        <v>0</v>
      </c>
      <c r="P14" s="95">
        <f t="shared" si="10"/>
        <v>43715</v>
      </c>
      <c r="Q14" s="95">
        <f t="shared" si="10"/>
        <v>43722</v>
      </c>
      <c r="R14" s="59" t="s">
        <v>2</v>
      </c>
      <c r="S14" s="9"/>
      <c r="T14" s="131" t="s">
        <v>34</v>
      </c>
      <c r="U14" s="132"/>
    </row>
    <row r="15" spans="1:21" ht="14.25" customHeight="1">
      <c r="A15" s="16"/>
      <c r="B15" s="35" t="b">
        <v>0</v>
      </c>
      <c r="C15" s="37"/>
      <c r="D15" s="31">
        <f t="shared" si="0"/>
        <v>0</v>
      </c>
      <c r="E15" s="32">
        <f t="shared" si="6"/>
        <v>0</v>
      </c>
      <c r="F15" s="32">
        <f t="shared" si="1"/>
        <v>0</v>
      </c>
      <c r="G15" s="82">
        <f t="shared" si="9"/>
        <v>43533</v>
      </c>
      <c r="H15" s="82">
        <f t="shared" si="9"/>
        <v>43540</v>
      </c>
      <c r="I15" s="83" t="str">
        <f t="shared" si="8"/>
        <v>A</v>
      </c>
      <c r="J15" s="97"/>
      <c r="K15" s="35" t="b">
        <v>0</v>
      </c>
      <c r="L15" s="37"/>
      <c r="M15" s="31">
        <f t="shared" si="2"/>
        <v>0</v>
      </c>
      <c r="N15" s="32">
        <f t="shared" si="3"/>
        <v>0</v>
      </c>
      <c r="O15" s="32">
        <f t="shared" si="4"/>
        <v>0</v>
      </c>
      <c r="P15" s="95">
        <f t="shared" si="10"/>
        <v>43722</v>
      </c>
      <c r="Q15" s="95">
        <f t="shared" si="10"/>
        <v>43729</v>
      </c>
      <c r="R15" s="59" t="s">
        <v>2</v>
      </c>
      <c r="S15" s="9"/>
      <c r="T15" s="10" t="s">
        <v>25</v>
      </c>
      <c r="U15" s="85">
        <v>300</v>
      </c>
    </row>
    <row r="16" spans="1:21" ht="14.25" customHeight="1">
      <c r="A16" s="16"/>
      <c r="B16" s="98" t="b">
        <v>0</v>
      </c>
      <c r="C16" s="94"/>
      <c r="D16" s="60">
        <f t="shared" si="0"/>
        <v>0</v>
      </c>
      <c r="E16" s="61">
        <f t="shared" si="6"/>
        <v>0</v>
      </c>
      <c r="F16" s="61">
        <f t="shared" si="1"/>
        <v>0</v>
      </c>
      <c r="G16" s="95">
        <f t="shared" si="9"/>
        <v>43540</v>
      </c>
      <c r="H16" s="95">
        <f t="shared" si="9"/>
        <v>43547</v>
      </c>
      <c r="I16" s="96" t="str">
        <f t="shared" si="8"/>
        <v>A</v>
      </c>
      <c r="J16" s="97"/>
      <c r="K16" s="35" t="b">
        <v>0</v>
      </c>
      <c r="L16" s="37"/>
      <c r="M16" s="31">
        <f t="shared" si="2"/>
        <v>0</v>
      </c>
      <c r="N16" s="32">
        <f t="shared" si="3"/>
        <v>0</v>
      </c>
      <c r="O16" s="32">
        <f t="shared" si="4"/>
        <v>0</v>
      </c>
      <c r="P16" s="95">
        <f t="shared" si="10"/>
        <v>43729</v>
      </c>
      <c r="Q16" s="95">
        <f t="shared" si="10"/>
        <v>43736</v>
      </c>
      <c r="R16" s="59" t="s">
        <v>2</v>
      </c>
      <c r="S16" s="9"/>
      <c r="T16" s="11" t="s">
        <v>23</v>
      </c>
      <c r="U16" s="86">
        <v>500</v>
      </c>
    </row>
    <row r="17" spans="1:21" ht="14.25" customHeight="1">
      <c r="A17" s="16"/>
      <c r="B17" s="35" t="b">
        <v>0</v>
      </c>
      <c r="C17" s="37"/>
      <c r="D17" s="31">
        <f t="shared" si="0"/>
        <v>0</v>
      </c>
      <c r="E17" s="32">
        <f t="shared" si="6"/>
        <v>0</v>
      </c>
      <c r="F17" s="32">
        <f t="shared" si="1"/>
        <v>0</v>
      </c>
      <c r="G17" s="95">
        <f aca="true" t="shared" si="11" ref="G17:G30">G16+7</f>
        <v>43547</v>
      </c>
      <c r="H17" s="95">
        <f aca="true" t="shared" si="12" ref="H17:H30">H16+7</f>
        <v>43554</v>
      </c>
      <c r="I17" s="96" t="str">
        <f t="shared" si="8"/>
        <v>A</v>
      </c>
      <c r="J17" s="97"/>
      <c r="K17" s="35" t="b">
        <v>0</v>
      </c>
      <c r="L17" s="37"/>
      <c r="M17" s="31">
        <f t="shared" si="2"/>
        <v>0</v>
      </c>
      <c r="N17" s="32">
        <f t="shared" si="3"/>
        <v>0</v>
      </c>
      <c r="O17" s="32">
        <f t="shared" si="4"/>
        <v>0</v>
      </c>
      <c r="P17" s="3">
        <f t="shared" si="5"/>
        <v>43736</v>
      </c>
      <c r="Q17" s="3">
        <f t="shared" si="5"/>
        <v>43743</v>
      </c>
      <c r="R17" s="59" t="s">
        <v>2</v>
      </c>
      <c r="S17" s="9"/>
      <c r="T17" s="11" t="s">
        <v>26</v>
      </c>
      <c r="U17" s="86">
        <v>550</v>
      </c>
    </row>
    <row r="18" spans="1:21" ht="14.25" customHeight="1">
      <c r="A18" s="16"/>
      <c r="B18" s="35" t="b">
        <v>0</v>
      </c>
      <c r="C18" s="37"/>
      <c r="D18" s="31">
        <f t="shared" si="0"/>
        <v>0</v>
      </c>
      <c r="E18" s="32">
        <f t="shared" si="6"/>
        <v>0</v>
      </c>
      <c r="F18" s="32">
        <f t="shared" si="1"/>
        <v>0</v>
      </c>
      <c r="G18" s="95">
        <f t="shared" si="11"/>
        <v>43554</v>
      </c>
      <c r="H18" s="95">
        <f t="shared" si="12"/>
        <v>43561</v>
      </c>
      <c r="I18" s="96" t="str">
        <f t="shared" si="8"/>
        <v>A</v>
      </c>
      <c r="J18" s="97"/>
      <c r="K18" s="35" t="b">
        <v>0</v>
      </c>
      <c r="L18" s="37"/>
      <c r="M18" s="31">
        <f t="shared" si="2"/>
        <v>0</v>
      </c>
      <c r="N18" s="32">
        <f t="shared" si="3"/>
        <v>0</v>
      </c>
      <c r="O18" s="32">
        <f t="shared" si="4"/>
        <v>0</v>
      </c>
      <c r="P18" s="3">
        <f t="shared" si="5"/>
        <v>43743</v>
      </c>
      <c r="Q18" s="3">
        <f t="shared" si="5"/>
        <v>43750</v>
      </c>
      <c r="R18" s="59" t="str">
        <f aca="true" t="shared" si="13" ref="R18:R28">R17</f>
        <v>A</v>
      </c>
      <c r="S18" s="9"/>
      <c r="T18" s="11" t="s">
        <v>24</v>
      </c>
      <c r="U18" s="86">
        <v>650</v>
      </c>
    </row>
    <row r="19" spans="1:21" ht="14.25" customHeight="1">
      <c r="A19" s="16"/>
      <c r="B19" s="67" t="b">
        <v>0</v>
      </c>
      <c r="C19" s="62"/>
      <c r="D19" s="63">
        <f t="shared" si="0"/>
        <v>0</v>
      </c>
      <c r="E19" s="64">
        <f t="shared" si="6"/>
        <v>0</v>
      </c>
      <c r="F19" s="64">
        <f t="shared" si="1"/>
        <v>0</v>
      </c>
      <c r="G19" s="95">
        <f t="shared" si="11"/>
        <v>43561</v>
      </c>
      <c r="H19" s="95">
        <f t="shared" si="12"/>
        <v>43568</v>
      </c>
      <c r="I19" s="96" t="str">
        <f t="shared" si="8"/>
        <v>A</v>
      </c>
      <c r="J19" s="97"/>
      <c r="K19" s="35" t="b">
        <v>0</v>
      </c>
      <c r="L19" s="37"/>
      <c r="M19" s="31">
        <f t="shared" si="2"/>
        <v>0</v>
      </c>
      <c r="N19" s="32">
        <f t="shared" si="3"/>
        <v>0</v>
      </c>
      <c r="O19" s="32">
        <f t="shared" si="4"/>
        <v>0</v>
      </c>
      <c r="P19" s="3">
        <f t="shared" si="5"/>
        <v>43750</v>
      </c>
      <c r="Q19" s="3">
        <f t="shared" si="5"/>
        <v>43757</v>
      </c>
      <c r="R19" s="59" t="str">
        <f t="shared" si="13"/>
        <v>A</v>
      </c>
      <c r="S19" s="9"/>
      <c r="T19" s="11" t="s">
        <v>32</v>
      </c>
      <c r="U19" s="86">
        <v>350</v>
      </c>
    </row>
    <row r="20" spans="1:21" ht="14.25" customHeight="1">
      <c r="A20" s="16"/>
      <c r="B20" s="67" t="b">
        <v>0</v>
      </c>
      <c r="C20" s="62"/>
      <c r="D20" s="63">
        <f t="shared" si="0"/>
        <v>0</v>
      </c>
      <c r="E20" s="64">
        <f t="shared" si="6"/>
        <v>0</v>
      </c>
      <c r="F20" s="64">
        <f t="shared" si="1"/>
        <v>0</v>
      </c>
      <c r="G20" s="95">
        <f t="shared" si="11"/>
        <v>43568</v>
      </c>
      <c r="H20" s="95">
        <f t="shared" si="12"/>
        <v>43575</v>
      </c>
      <c r="I20" s="96" t="str">
        <f t="shared" si="8"/>
        <v>A</v>
      </c>
      <c r="J20" s="97"/>
      <c r="K20" s="35" t="b">
        <v>0</v>
      </c>
      <c r="L20" s="37"/>
      <c r="M20" s="31">
        <f t="shared" si="2"/>
        <v>0</v>
      </c>
      <c r="N20" s="32">
        <f t="shared" si="3"/>
        <v>0</v>
      </c>
      <c r="O20" s="32">
        <f t="shared" si="4"/>
        <v>0</v>
      </c>
      <c r="P20" s="3">
        <f t="shared" si="5"/>
        <v>43757</v>
      </c>
      <c r="Q20" s="3">
        <f t="shared" si="5"/>
        <v>43764</v>
      </c>
      <c r="R20" s="59" t="str">
        <f t="shared" si="13"/>
        <v>A</v>
      </c>
      <c r="S20" s="9"/>
      <c r="T20" s="11"/>
      <c r="U20" s="86"/>
    </row>
    <row r="21" spans="1:21" ht="14.25" customHeight="1">
      <c r="A21" s="16"/>
      <c r="B21" s="35" t="b">
        <v>0</v>
      </c>
      <c r="C21" s="37"/>
      <c r="D21" s="31">
        <f t="shared" si="0"/>
        <v>0</v>
      </c>
      <c r="E21" s="32">
        <f t="shared" si="6"/>
        <v>0</v>
      </c>
      <c r="F21" s="32">
        <f t="shared" si="1"/>
        <v>0</v>
      </c>
      <c r="G21" s="95">
        <f t="shared" si="11"/>
        <v>43575</v>
      </c>
      <c r="H21" s="95">
        <f t="shared" si="12"/>
        <v>43582</v>
      </c>
      <c r="I21" s="96" t="str">
        <f t="shared" si="8"/>
        <v>A</v>
      </c>
      <c r="J21" s="97"/>
      <c r="K21" s="35" t="b">
        <v>0</v>
      </c>
      <c r="L21" s="37"/>
      <c r="M21" s="31">
        <f t="shared" si="2"/>
        <v>0</v>
      </c>
      <c r="N21" s="32">
        <f t="shared" si="3"/>
        <v>0</v>
      </c>
      <c r="O21" s="32">
        <f t="shared" si="4"/>
        <v>0</v>
      </c>
      <c r="P21" s="3">
        <f t="shared" si="5"/>
        <v>43764</v>
      </c>
      <c r="Q21" s="3">
        <f t="shared" si="5"/>
        <v>43771</v>
      </c>
      <c r="R21" s="59" t="str">
        <f t="shared" si="13"/>
        <v>A</v>
      </c>
      <c r="S21" s="9"/>
      <c r="T21" s="11" t="s">
        <v>7</v>
      </c>
      <c r="U21" s="86">
        <v>60</v>
      </c>
    </row>
    <row r="22" spans="1:21" ht="14.25" customHeight="1">
      <c r="A22" s="16"/>
      <c r="B22" s="40" t="b">
        <v>0</v>
      </c>
      <c r="C22" s="41"/>
      <c r="D22" s="31">
        <f t="shared" si="0"/>
        <v>0</v>
      </c>
      <c r="E22" s="32">
        <f t="shared" si="6"/>
        <v>0</v>
      </c>
      <c r="F22" s="32">
        <f t="shared" si="1"/>
        <v>0</v>
      </c>
      <c r="G22" s="95">
        <f t="shared" si="11"/>
        <v>43582</v>
      </c>
      <c r="H22" s="95">
        <f t="shared" si="12"/>
        <v>43589</v>
      </c>
      <c r="I22" s="96" t="str">
        <f t="shared" si="8"/>
        <v>A</v>
      </c>
      <c r="J22" s="97"/>
      <c r="K22" s="40" t="b">
        <v>0</v>
      </c>
      <c r="L22" s="41"/>
      <c r="M22" s="31">
        <f t="shared" si="2"/>
        <v>0</v>
      </c>
      <c r="N22" s="32">
        <f t="shared" si="3"/>
        <v>0</v>
      </c>
      <c r="O22" s="32">
        <f t="shared" si="4"/>
        <v>0</v>
      </c>
      <c r="P22" s="3">
        <f>P21+7</f>
        <v>43771</v>
      </c>
      <c r="Q22" s="3">
        <f>Q21+7</f>
        <v>43778</v>
      </c>
      <c r="R22" s="59" t="str">
        <f>R21</f>
        <v>A</v>
      </c>
      <c r="S22" s="9"/>
      <c r="T22" s="77" t="s">
        <v>33</v>
      </c>
      <c r="U22" s="87">
        <v>50</v>
      </c>
    </row>
    <row r="23" spans="1:21" ht="14.25" customHeight="1" thickBot="1">
      <c r="A23" s="16"/>
      <c r="B23" s="42" t="b">
        <v>0</v>
      </c>
      <c r="C23" s="43"/>
      <c r="D23" s="31">
        <f t="shared" si="0"/>
        <v>0</v>
      </c>
      <c r="E23" s="32">
        <f t="shared" si="6"/>
        <v>0</v>
      </c>
      <c r="F23" s="32">
        <f t="shared" si="1"/>
        <v>0</v>
      </c>
      <c r="G23" s="95">
        <f t="shared" si="11"/>
        <v>43589</v>
      </c>
      <c r="H23" s="95">
        <f t="shared" si="12"/>
        <v>43596</v>
      </c>
      <c r="I23" s="96" t="str">
        <f t="shared" si="8"/>
        <v>A</v>
      </c>
      <c r="J23" s="97"/>
      <c r="K23" s="42" t="b">
        <v>0</v>
      </c>
      <c r="L23" s="43"/>
      <c r="M23" s="31">
        <f t="shared" si="2"/>
        <v>0</v>
      </c>
      <c r="N23" s="32">
        <f t="shared" si="3"/>
        <v>0</v>
      </c>
      <c r="O23" s="32">
        <f t="shared" si="4"/>
        <v>0</v>
      </c>
      <c r="P23" s="3">
        <f t="shared" si="5"/>
        <v>43778</v>
      </c>
      <c r="Q23" s="3">
        <f t="shared" si="5"/>
        <v>43785</v>
      </c>
      <c r="R23" s="59" t="str">
        <f t="shared" si="13"/>
        <v>A</v>
      </c>
      <c r="S23" s="9"/>
      <c r="T23" s="78" t="s">
        <v>30</v>
      </c>
      <c r="U23" s="88">
        <v>20</v>
      </c>
    </row>
    <row r="24" spans="1:21" ht="14.25" customHeight="1">
      <c r="A24" s="16"/>
      <c r="B24" s="42" t="b">
        <v>0</v>
      </c>
      <c r="C24" s="43"/>
      <c r="D24" s="31">
        <f t="shared" si="0"/>
        <v>0</v>
      </c>
      <c r="E24" s="32">
        <f t="shared" si="6"/>
        <v>0</v>
      </c>
      <c r="F24" s="32">
        <f t="shared" si="1"/>
        <v>0</v>
      </c>
      <c r="G24" s="95">
        <f t="shared" si="11"/>
        <v>43596</v>
      </c>
      <c r="H24" s="95">
        <f t="shared" si="12"/>
        <v>43603</v>
      </c>
      <c r="I24" s="96" t="str">
        <f t="shared" si="8"/>
        <v>A</v>
      </c>
      <c r="J24" s="97"/>
      <c r="K24" s="42" t="b">
        <v>0</v>
      </c>
      <c r="L24" s="43"/>
      <c r="M24" s="31">
        <f t="shared" si="2"/>
        <v>0</v>
      </c>
      <c r="N24" s="32">
        <f t="shared" si="3"/>
        <v>0</v>
      </c>
      <c r="O24" s="32">
        <f t="shared" si="4"/>
        <v>0</v>
      </c>
      <c r="P24" s="3">
        <f t="shared" si="5"/>
        <v>43785</v>
      </c>
      <c r="Q24" s="3">
        <f t="shared" si="5"/>
        <v>43792</v>
      </c>
      <c r="R24" s="59" t="str">
        <f t="shared" si="13"/>
        <v>A</v>
      </c>
      <c r="S24" s="9"/>
      <c r="T24" s="135" t="s">
        <v>27</v>
      </c>
      <c r="U24" s="136"/>
    </row>
    <row r="25" spans="1:21" ht="14.25" customHeight="1">
      <c r="A25" s="16"/>
      <c r="B25" s="33" t="b">
        <v>0</v>
      </c>
      <c r="C25" s="44"/>
      <c r="D25" s="31">
        <f t="shared" si="0"/>
        <v>0</v>
      </c>
      <c r="E25" s="32">
        <f t="shared" si="6"/>
        <v>0</v>
      </c>
      <c r="F25" s="32">
        <f t="shared" si="1"/>
        <v>0</v>
      </c>
      <c r="G25" s="95">
        <f t="shared" si="11"/>
        <v>43603</v>
      </c>
      <c r="H25" s="95">
        <f t="shared" si="12"/>
        <v>43610</v>
      </c>
      <c r="I25" s="96" t="str">
        <f t="shared" si="8"/>
        <v>A</v>
      </c>
      <c r="J25" s="97"/>
      <c r="K25" s="33" t="b">
        <v>0</v>
      </c>
      <c r="L25" s="44"/>
      <c r="M25" s="31">
        <f t="shared" si="2"/>
        <v>0</v>
      </c>
      <c r="N25" s="32">
        <f t="shared" si="3"/>
        <v>0</v>
      </c>
      <c r="O25" s="32">
        <f t="shared" si="4"/>
        <v>0</v>
      </c>
      <c r="P25" s="3">
        <f t="shared" si="5"/>
        <v>43792</v>
      </c>
      <c r="Q25" s="3">
        <f t="shared" si="5"/>
        <v>43799</v>
      </c>
      <c r="R25" s="59" t="str">
        <f t="shared" si="13"/>
        <v>A</v>
      </c>
      <c r="S25" s="9"/>
      <c r="T25" s="137"/>
      <c r="U25" s="138"/>
    </row>
    <row r="26" spans="1:21" ht="14.25" customHeight="1">
      <c r="A26" s="16"/>
      <c r="B26" s="45" t="b">
        <v>0</v>
      </c>
      <c r="C26" s="46"/>
      <c r="D26" s="31">
        <f t="shared" si="0"/>
        <v>0</v>
      </c>
      <c r="E26" s="32">
        <f t="shared" si="6"/>
        <v>0</v>
      </c>
      <c r="F26" s="32">
        <f t="shared" si="1"/>
        <v>0</v>
      </c>
      <c r="G26" s="95">
        <f t="shared" si="11"/>
        <v>43610</v>
      </c>
      <c r="H26" s="95">
        <f t="shared" si="12"/>
        <v>43617</v>
      </c>
      <c r="I26" s="96" t="str">
        <f t="shared" si="8"/>
        <v>A</v>
      </c>
      <c r="J26" s="97"/>
      <c r="K26" s="45" t="b">
        <v>0</v>
      </c>
      <c r="L26" s="46"/>
      <c r="M26" s="31">
        <f t="shared" si="2"/>
        <v>0</v>
      </c>
      <c r="N26" s="32">
        <f t="shared" si="3"/>
        <v>0</v>
      </c>
      <c r="O26" s="32">
        <f t="shared" si="4"/>
        <v>0</v>
      </c>
      <c r="P26" s="3">
        <f t="shared" si="5"/>
        <v>43799</v>
      </c>
      <c r="Q26" s="3">
        <f t="shared" si="5"/>
        <v>43806</v>
      </c>
      <c r="R26" s="59" t="str">
        <f t="shared" si="13"/>
        <v>A</v>
      </c>
      <c r="S26" s="9"/>
      <c r="T26" s="137"/>
      <c r="U26" s="138"/>
    </row>
    <row r="27" spans="1:21" ht="14.25" customHeight="1" thickBot="1">
      <c r="A27" s="16"/>
      <c r="B27" s="33" t="b">
        <v>0</v>
      </c>
      <c r="C27" s="44"/>
      <c r="D27" s="31">
        <f t="shared" si="0"/>
        <v>0</v>
      </c>
      <c r="E27" s="32">
        <f t="shared" si="6"/>
        <v>0</v>
      </c>
      <c r="F27" s="32">
        <f t="shared" si="1"/>
        <v>0</v>
      </c>
      <c r="G27" s="95">
        <f t="shared" si="11"/>
        <v>43617</v>
      </c>
      <c r="H27" s="95">
        <f t="shared" si="12"/>
        <v>43624</v>
      </c>
      <c r="I27" s="96" t="str">
        <f t="shared" si="8"/>
        <v>A</v>
      </c>
      <c r="J27" s="97"/>
      <c r="K27" s="33" t="b">
        <v>0</v>
      </c>
      <c r="L27" s="44"/>
      <c r="M27" s="31">
        <f t="shared" si="2"/>
        <v>0</v>
      </c>
      <c r="N27" s="32">
        <f t="shared" si="3"/>
        <v>0</v>
      </c>
      <c r="O27" s="32">
        <f t="shared" si="4"/>
        <v>0</v>
      </c>
      <c r="P27" s="3">
        <f t="shared" si="5"/>
        <v>43806</v>
      </c>
      <c r="Q27" s="3">
        <f t="shared" si="5"/>
        <v>43813</v>
      </c>
      <c r="R27" s="59" t="str">
        <f t="shared" si="13"/>
        <v>A</v>
      </c>
      <c r="S27" s="8"/>
      <c r="T27" s="139"/>
      <c r="U27" s="140"/>
    </row>
    <row r="28" spans="1:21" ht="14.25" customHeight="1">
      <c r="A28" s="16"/>
      <c r="B28" s="45" t="b">
        <v>0</v>
      </c>
      <c r="C28" s="46"/>
      <c r="D28" s="31">
        <f t="shared" si="0"/>
        <v>0</v>
      </c>
      <c r="E28" s="32">
        <f t="shared" si="6"/>
        <v>0</v>
      </c>
      <c r="F28" s="32">
        <f t="shared" si="1"/>
        <v>0</v>
      </c>
      <c r="G28" s="95">
        <f t="shared" si="11"/>
        <v>43624</v>
      </c>
      <c r="H28" s="95">
        <f t="shared" si="12"/>
        <v>43631</v>
      </c>
      <c r="I28" s="96" t="str">
        <f t="shared" si="8"/>
        <v>A</v>
      </c>
      <c r="J28" s="97"/>
      <c r="K28" s="45" t="b">
        <v>0</v>
      </c>
      <c r="L28" s="46"/>
      <c r="M28" s="31">
        <f t="shared" si="2"/>
        <v>0</v>
      </c>
      <c r="N28" s="32">
        <f t="shared" si="3"/>
        <v>0</v>
      </c>
      <c r="O28" s="32">
        <f t="shared" si="4"/>
        <v>0</v>
      </c>
      <c r="P28" s="3">
        <f t="shared" si="5"/>
        <v>43813</v>
      </c>
      <c r="Q28" s="3">
        <f t="shared" si="5"/>
        <v>43820</v>
      </c>
      <c r="R28" s="59" t="str">
        <f t="shared" si="13"/>
        <v>A</v>
      </c>
      <c r="S28" s="8"/>
      <c r="T28" s="13"/>
      <c r="U28" s="14"/>
    </row>
    <row r="29" spans="1:21" ht="14.25" customHeight="1">
      <c r="A29" s="16"/>
      <c r="B29" s="45" t="b">
        <v>0</v>
      </c>
      <c r="C29" s="46"/>
      <c r="D29" s="31">
        <f t="shared" si="0"/>
        <v>0</v>
      </c>
      <c r="E29" s="32">
        <f t="shared" si="6"/>
        <v>0</v>
      </c>
      <c r="F29" s="32">
        <f t="shared" si="1"/>
        <v>0</v>
      </c>
      <c r="G29" s="95">
        <f t="shared" si="11"/>
        <v>43631</v>
      </c>
      <c r="H29" s="95">
        <f t="shared" si="12"/>
        <v>43638</v>
      </c>
      <c r="I29" s="96" t="str">
        <f t="shared" si="8"/>
        <v>A</v>
      </c>
      <c r="J29" s="97"/>
      <c r="K29" s="45" t="b">
        <v>0</v>
      </c>
      <c r="L29" s="46"/>
      <c r="M29" s="31">
        <f t="shared" si="2"/>
        <v>0</v>
      </c>
      <c r="N29" s="32">
        <f>IF(R29="A",$U$15*M29,IF(R29="B",$U$16*M29,IF(R29="C",$U$17*M29,IF(R29="D",$U$18*M29,IF(R29="F",$U$19*M29,IF(R29="F",$U$20*M29,""))))))</f>
        <v>0</v>
      </c>
      <c r="O29" s="32">
        <f t="shared" si="4"/>
        <v>0</v>
      </c>
      <c r="P29" s="112">
        <f t="shared" si="5"/>
        <v>43820</v>
      </c>
      <c r="Q29" s="112">
        <f t="shared" si="5"/>
        <v>43827</v>
      </c>
      <c r="R29" s="115" t="s">
        <v>31</v>
      </c>
      <c r="S29" s="8"/>
      <c r="T29" s="13"/>
      <c r="U29" s="14"/>
    </row>
    <row r="30" spans="1:19" ht="14.25" customHeight="1" thickBot="1">
      <c r="A30" s="16"/>
      <c r="B30" s="47" t="b">
        <v>0</v>
      </c>
      <c r="C30" s="48"/>
      <c r="D30" s="49">
        <f t="shared" si="0"/>
        <v>0</v>
      </c>
      <c r="E30" s="50">
        <f t="shared" si="6"/>
        <v>0</v>
      </c>
      <c r="F30" s="50">
        <f t="shared" si="1"/>
        <v>0</v>
      </c>
      <c r="G30" s="95">
        <f t="shared" si="11"/>
        <v>43638</v>
      </c>
      <c r="H30" s="95">
        <f t="shared" si="12"/>
        <v>43645</v>
      </c>
      <c r="I30" s="96" t="str">
        <f t="shared" si="8"/>
        <v>A</v>
      </c>
      <c r="J30" s="99"/>
      <c r="K30" s="47" t="b">
        <v>0</v>
      </c>
      <c r="L30" s="48"/>
      <c r="M30" s="49">
        <f t="shared" si="2"/>
        <v>0</v>
      </c>
      <c r="N30" s="32">
        <f>IF(R30="A",$U$15*M30,IF(R30="B",$U$16*M30,IF(R30="C",$U$17*M30,IF(R30="D",$U$18*M30,IF(R30="F",$U$19*M30,IF(R30="F",$U$20*M30,""))))))</f>
        <v>0</v>
      </c>
      <c r="O30" s="50">
        <f t="shared" si="4"/>
        <v>0</v>
      </c>
      <c r="P30" s="114">
        <f t="shared" si="5"/>
        <v>43827</v>
      </c>
      <c r="Q30" s="114">
        <f t="shared" si="5"/>
        <v>43834</v>
      </c>
      <c r="R30" s="116" t="s">
        <v>31</v>
      </c>
      <c r="S30" s="8"/>
    </row>
    <row r="31" spans="1:19" ht="14.25" customHeight="1" thickBot="1">
      <c r="A31" s="16"/>
      <c r="B31" s="119" t="s">
        <v>18</v>
      </c>
      <c r="C31" s="120"/>
      <c r="D31" s="74">
        <f>SUM(D4:D30)</f>
        <v>0</v>
      </c>
      <c r="E31" s="75">
        <f>SUM(E4:E30)</f>
        <v>0</v>
      </c>
      <c r="F31" s="76">
        <f>SUM(F4:F30)</f>
        <v>0</v>
      </c>
      <c r="G31" s="54"/>
      <c r="H31" s="54"/>
      <c r="I31" s="55"/>
      <c r="J31" s="55"/>
      <c r="K31" s="133" t="s">
        <v>18</v>
      </c>
      <c r="L31" s="134"/>
      <c r="M31" s="74">
        <f>SUM(M4:M30)</f>
        <v>0</v>
      </c>
      <c r="N31" s="75">
        <f>SUM(N4:N30)</f>
        <v>0</v>
      </c>
      <c r="O31" s="76">
        <f>SUM(O4:O30)</f>
        <v>0</v>
      </c>
      <c r="P31" s="53"/>
      <c r="Q31" s="27"/>
      <c r="R31" s="28"/>
      <c r="S31" s="8"/>
    </row>
    <row r="32" ht="15.75" thickTop="1"/>
  </sheetData>
  <sheetProtection password="CC7D" sheet="1" selectLockedCells="1" selectUnlockedCells="1"/>
  <mergeCells count="10">
    <mergeCell ref="B31:C31"/>
    <mergeCell ref="K3:L3"/>
    <mergeCell ref="B3:C3"/>
    <mergeCell ref="B2:R2"/>
    <mergeCell ref="T2:U2"/>
    <mergeCell ref="T3:U3"/>
    <mergeCell ref="S5:S10"/>
    <mergeCell ref="T14:U14"/>
    <mergeCell ref="K31:L31"/>
    <mergeCell ref="T24:U27"/>
  </mergeCells>
  <conditionalFormatting sqref="K20:L20 B20:C20 A20:A31">
    <cfRule type="cellIs" priority="10" dxfId="5" operator="equal">
      <formula>"erreur semaines"</formula>
    </cfRule>
  </conditionalFormatting>
  <conditionalFormatting sqref="K14:L14">
    <cfRule type="cellIs" priority="6" dxfId="5" operator="equal">
      <formula>"erreur"</formula>
    </cfRule>
    <cfRule type="containsText" priority="8" dxfId="6" operator="containsText" text="erreur">
      <formula>NOT(ISERROR(SEARCH("erreur",K14)))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C14">
    <cfRule type="cellIs" priority="14" dxfId="5" operator="equal">
      <formula>"erreur"</formula>
    </cfRule>
    <cfRule type="containsText" priority="16" dxfId="6" operator="containsText" text="erreur">
      <formula>NOT(ISERROR(SEARCH("erreur",A14)))</formula>
    </cfRule>
    <cfRule type="colorScale" priority="15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2015-10-26T15:04:29Z</cp:lastPrinted>
  <dcterms:created xsi:type="dcterms:W3CDTF">2012-01-15T14:12:42Z</dcterms:created>
  <dcterms:modified xsi:type="dcterms:W3CDTF">2018-12-30T12:58:30Z</dcterms:modified>
  <cp:category/>
  <cp:version/>
  <cp:contentType/>
  <cp:contentStatus/>
</cp:coreProperties>
</file>