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<sst xmlns="http://schemas.openxmlformats.org/spreadsheetml/2006/main" count="93" uniqueCount="38">
  <si>
    <t>A</t>
  </si>
  <si>
    <t>B</t>
  </si>
  <si>
    <t>selezionate 
le settimane</t>
  </si>
  <si>
    <t>settimane</t>
  </si>
  <si>
    <t>prezzo 
/ settimana</t>
  </si>
  <si>
    <t>energie</t>
  </si>
  <si>
    <t>jour finito</t>
  </si>
  <si>
    <t>giorno 
dell'arrivo</t>
  </si>
  <si>
    <t>zona</t>
  </si>
  <si>
    <t>CALCOLATE il PREZZO 
del vostro SOGGIORNO</t>
  </si>
  <si>
    <t>NEL CALENDARIO a SINISTRA, SELEZIONATE la DURATA del SOGGIORNO</t>
  </si>
  <si>
    <t>Prezzo di base del soggiorno =</t>
  </si>
  <si>
    <t>Durata del soggiorno =</t>
  </si>
  <si>
    <t>% di riduzione =</t>
  </si>
  <si>
    <t>Totale di riduzione =</t>
  </si>
  <si>
    <t>Prezzo del soggiorno, con riduzione =</t>
  </si>
  <si>
    <t>Prezzo delle energie =</t>
  </si>
  <si>
    <t>tariffa zona B (*)</t>
  </si>
  <si>
    <t>tariffa zona A (*)</t>
  </si>
  <si>
    <t>tariffa zona C (*)</t>
  </si>
  <si>
    <t>tariffa zona D (*)</t>
  </si>
  <si>
    <t>pulizie/settimana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</si>
  <si>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Riduzione:  
2 settimane consecutive = 10%; 3 settimane = 15%; 
4 settimane e + = 20 %</t>
    </r>
  </si>
  <si>
    <t>prezzo totale del soggiorno =</t>
  </si>
  <si>
    <t xml:space="preserve">pulizie = </t>
  </si>
  <si>
    <t>Totale</t>
  </si>
  <si>
    <t>ultimo
 giorno</t>
  </si>
  <si>
    <t>ultimo 
giorno</t>
  </si>
  <si>
    <r>
      <rPr>
        <b/>
        <sz val="10"/>
        <color indexed="8"/>
        <rFont val="Times New Roman"/>
        <family val="1"/>
      </rPr>
      <t xml:space="preserve">spese dell’agenzia </t>
    </r>
    <r>
      <rPr>
        <b/>
        <i/>
        <sz val="10"/>
        <color indexed="8"/>
        <rFont val="Times New Roman"/>
        <family val="1"/>
      </rPr>
      <t>(10%, mini 50 €) + IVA 22% =</t>
    </r>
    <r>
      <rPr>
        <i/>
        <sz val="10"/>
        <color indexed="8"/>
        <rFont val="Times New Roman"/>
        <family val="1"/>
      </rPr>
      <t xml:space="preserve">  </t>
    </r>
  </si>
  <si>
    <t>Con EXCEL, se è «in MODO PROTEGGE» deve «ATTIVARE la MODIFICAZIONE» (in cima di questa pagina) per fare la vostra selezione.</t>
  </si>
  <si>
    <r>
      <t xml:space="preserve">costo energia / settimana fredda </t>
    </r>
    <r>
      <rPr>
        <i/>
        <sz val="10"/>
        <color indexed="8"/>
        <rFont val="Times New Roman"/>
        <family val="1"/>
      </rPr>
      <t xml:space="preserve"> (A)</t>
    </r>
  </si>
  <si>
    <t>D</t>
  </si>
  <si>
    <r>
      <t>costo energia / settimana calda</t>
    </r>
    <r>
      <rPr>
        <i/>
        <sz val="10"/>
        <color indexed="8"/>
        <rFont val="Times New Roman"/>
        <family val="1"/>
      </rPr>
      <t xml:space="preserve"> (B, C, D)</t>
    </r>
  </si>
  <si>
    <t>C</t>
  </si>
  <si>
    <t>F</t>
  </si>
  <si>
    <t>tariffa zona F (*)</t>
  </si>
  <si>
    <t>CALENDARIO 2018</t>
  </si>
  <si>
    <t>Tariffe 2018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</si>
</sst>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  <numFmt numFmtId="172" formatCode="##00%\ "/>
    <numFmt numFmtId="173" formatCode="##%\ "/>
    <numFmt numFmtId="174" formatCode="\%\ "/>
    <numFmt numFmtId="175" formatCode="\=\ #,##0.00\ &quot;€&quot;"/>
    <numFmt numFmtId="176" formatCode="00\s"/>
    <numFmt numFmtId="177" formatCode="##\s"/>
    <numFmt numFmtId="178" formatCode="##\%"/>
    <numFmt numFmtId="179" formatCode="0\%"/>
    <numFmt numFmtId="180" formatCode="0\s"/>
    <numFmt numFmtId="181" formatCode="#,###\(&quot;€&quot;\)"/>
    <numFmt numFmtId="182" formatCode="##,#00\(&quot;€&quot;\)"/>
    <numFmt numFmtId="183" formatCode="#,##0\(&quot;€&quot;\)"/>
    <numFmt numFmtId="184" formatCode="#,##0\s"/>
    <numFmt numFmtId="185" formatCode="##0%\ "/>
    <numFmt numFmtId="186" formatCode="##0\%"/>
    <numFmt numFmtId="187" formatCode="#,&quot;sem&quot;"/>
    <numFmt numFmtId="188" formatCode="#,##0&quot;sem&quot;"/>
    <numFmt numFmtId="189" formatCode="#,##0&quot; set.&quot;"/>
    <numFmt numFmtId="190" formatCode="#,##0&quot; %&quot;"/>
    <numFmt numFmtId="191" formatCode="d/m/yy;@"/>
    <numFmt numFmtId="192" formatCode="[$-410]d\-mmm\-yyyy;@"/>
    <numFmt numFmtId="193" formatCode="[$-410]d\-mmm\-yy;@"/>
    <numFmt numFmtId="194" formatCode="[$-410]d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i/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AA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/>
      <right style="double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right" vertical="center"/>
    </xf>
    <xf numFmtId="0" fontId="50" fillId="2" borderId="11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2" borderId="10" xfId="0" applyNumberFormat="1" applyFont="1" applyFill="1" applyBorder="1" applyAlignment="1" applyProtection="1">
      <alignment horizontal="right" vertical="center" wrapText="1"/>
      <protection/>
    </xf>
    <xf numFmtId="0" fontId="53" fillId="2" borderId="11" xfId="0" applyNumberFormat="1" applyFont="1" applyFill="1" applyBorder="1" applyAlignment="1" applyProtection="1">
      <alignment horizontal="right" vertical="center" wrapText="1"/>
      <protection/>
    </xf>
    <xf numFmtId="0" fontId="53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13" xfId="0" applyFont="1" applyFill="1" applyBorder="1" applyAlignment="1">
      <alignment horizontal="center" vertical="center" textRotation="90"/>
    </xf>
    <xf numFmtId="0" fontId="53" fillId="33" borderId="14" xfId="0" applyNumberFormat="1" applyFont="1" applyFill="1" applyBorder="1" applyAlignment="1">
      <alignment horizontal="center" vertical="center" textRotation="90"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165" fontId="50" fillId="0" borderId="15" xfId="0" applyNumberFormat="1" applyFont="1" applyBorder="1" applyAlignment="1">
      <alignment horizontal="center" vertical="center"/>
    </xf>
    <xf numFmtId="165" fontId="50" fillId="0" borderId="16" xfId="0" applyNumberFormat="1" applyFont="1" applyBorder="1" applyAlignment="1">
      <alignment horizontal="center" vertical="center"/>
    </xf>
    <xf numFmtId="0" fontId="55" fillId="6" borderId="17" xfId="0" applyFont="1" applyFill="1" applyBorder="1" applyAlignment="1" applyProtection="1">
      <alignment horizontal="center" vertical="center"/>
      <protection locked="0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50" fillId="6" borderId="19" xfId="0" applyFont="1" applyFill="1" applyBorder="1" applyAlignment="1" applyProtection="1">
      <alignment horizontal="center" vertical="center"/>
      <protection/>
    </xf>
    <xf numFmtId="165" fontId="50" fillId="6" borderId="19" xfId="0" applyNumberFormat="1" applyFont="1" applyFill="1" applyBorder="1" applyAlignment="1">
      <alignment horizontal="center" vertical="center"/>
    </xf>
    <xf numFmtId="165" fontId="55" fillId="6" borderId="17" xfId="0" applyNumberFormat="1" applyFont="1" applyFill="1" applyBorder="1" applyAlignment="1" applyProtection="1">
      <alignment horizontal="center" vertical="center"/>
      <protection locked="0"/>
    </xf>
    <xf numFmtId="165" fontId="53" fillId="6" borderId="18" xfId="0" applyNumberFormat="1" applyFont="1" applyFill="1" applyBorder="1" applyAlignment="1" applyProtection="1">
      <alignment horizontal="center" vertical="center"/>
      <protection locked="0"/>
    </xf>
    <xf numFmtId="165" fontId="55" fillId="6" borderId="17" xfId="0" applyNumberFormat="1" applyFont="1" applyFill="1" applyBorder="1" applyAlignment="1" applyProtection="1">
      <alignment horizontal="center"/>
      <protection locked="0"/>
    </xf>
    <xf numFmtId="165" fontId="50" fillId="6" borderId="18" xfId="0" applyNumberFormat="1" applyFont="1" applyFill="1" applyBorder="1" applyAlignment="1" applyProtection="1">
      <alignment horizontal="center"/>
      <protection locked="0"/>
    </xf>
    <xf numFmtId="165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55" fillId="6" borderId="17" xfId="0" applyNumberFormat="1" applyFont="1" applyFill="1" applyBorder="1" applyAlignment="1" applyProtection="1">
      <alignment horizontal="center" vertical="center"/>
      <protection locked="0"/>
    </xf>
    <xf numFmtId="164" fontId="2" fillId="6" borderId="18" xfId="0" applyNumberFormat="1" applyFont="1" applyFill="1" applyBorder="1" applyAlignment="1" applyProtection="1">
      <alignment horizontal="center" vertical="center"/>
      <protection locked="0"/>
    </xf>
    <xf numFmtId="165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50" fillId="6" borderId="22" xfId="0" applyFont="1" applyFill="1" applyBorder="1" applyAlignment="1" applyProtection="1">
      <alignment horizontal="center" vertical="center"/>
      <protection/>
    </xf>
    <xf numFmtId="165" fontId="50" fillId="6" borderId="22" xfId="0" applyNumberFormat="1" applyFont="1" applyFill="1" applyBorder="1" applyAlignment="1">
      <alignment horizontal="center" vertical="center"/>
    </xf>
    <xf numFmtId="0" fontId="55" fillId="6" borderId="23" xfId="0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/>
      <protection locked="0"/>
    </xf>
    <xf numFmtId="0" fontId="55" fillId="6" borderId="23" xfId="0" applyNumberFormat="1" applyFont="1" applyFill="1" applyBorder="1" applyAlignment="1" applyProtection="1">
      <alignment horizontal="center"/>
      <protection locked="0"/>
    </xf>
    <xf numFmtId="164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4" xfId="0" applyNumberFormat="1" applyFont="1" applyFill="1" applyBorder="1" applyAlignment="1" applyProtection="1">
      <alignment horizontal="center" vertical="center"/>
      <protection locked="0"/>
    </xf>
    <xf numFmtId="0" fontId="53" fillId="0" borderId="25" xfId="0" applyNumberFormat="1" applyFont="1" applyFill="1" applyBorder="1" applyAlignment="1">
      <alignment horizontal="center" vertical="center" textRotation="90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165" fontId="50" fillId="0" borderId="28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7" borderId="29" xfId="0" applyNumberFormat="1" applyFont="1" applyFill="1" applyBorder="1" applyAlignment="1">
      <alignment horizontal="center" vertical="center"/>
    </xf>
    <xf numFmtId="0" fontId="50" fillId="7" borderId="30" xfId="0" applyNumberFormat="1" applyFont="1" applyFill="1" applyBorder="1" applyAlignment="1">
      <alignment horizontal="center" vertical="center"/>
    </xf>
    <xf numFmtId="0" fontId="50" fillId="34" borderId="30" xfId="0" applyNumberFormat="1" applyFont="1" applyFill="1" applyBorder="1" applyAlignment="1">
      <alignment horizontal="center" vertical="center"/>
    </xf>
    <xf numFmtId="0" fontId="50" fillId="2" borderId="30" xfId="0" applyNumberFormat="1" applyFont="1" applyFill="1" applyBorder="1" applyAlignment="1">
      <alignment horizontal="center" vertical="center"/>
    </xf>
    <xf numFmtId="0" fontId="50" fillId="6" borderId="31" xfId="0" applyFont="1" applyFill="1" applyBorder="1" applyAlignment="1" applyProtection="1">
      <alignment horizontal="center" vertical="center"/>
      <protection/>
    </xf>
    <xf numFmtId="165" fontId="50" fillId="6" borderId="31" xfId="0" applyNumberFormat="1" applyFont="1" applyFill="1" applyBorder="1" applyAlignment="1">
      <alignment horizontal="center" vertical="center"/>
    </xf>
    <xf numFmtId="0" fontId="55" fillId="6" borderId="32" xfId="0" applyFont="1" applyFill="1" applyBorder="1" applyAlignment="1" applyProtection="1">
      <alignment horizontal="center" vertical="center"/>
      <protection locked="0"/>
    </xf>
    <xf numFmtId="0" fontId="50" fillId="6" borderId="33" xfId="0" applyFont="1" applyFill="1" applyBorder="1" applyAlignment="1" applyProtection="1">
      <alignment horizontal="center" vertical="center"/>
      <protection locked="0"/>
    </xf>
    <xf numFmtId="0" fontId="55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>
      <alignment horizontal="center" vertical="center" textRotation="90" wrapText="1"/>
    </xf>
    <xf numFmtId="0" fontId="53" fillId="6" borderId="36" xfId="0" applyFont="1" applyFill="1" applyBorder="1" applyAlignment="1">
      <alignment horizontal="center" vertical="center" textRotation="90"/>
    </xf>
    <xf numFmtId="3" fontId="50" fillId="0" borderId="37" xfId="0" applyNumberFormat="1" applyFont="1" applyFill="1" applyBorder="1" applyAlignment="1">
      <alignment horizontal="center" vertical="center"/>
    </xf>
    <xf numFmtId="165" fontId="50" fillId="0" borderId="37" xfId="0" applyNumberFormat="1" applyFont="1" applyFill="1" applyBorder="1" applyAlignment="1">
      <alignment horizontal="center" vertical="center"/>
    </xf>
    <xf numFmtId="165" fontId="50" fillId="0" borderId="38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2" borderId="39" xfId="0" applyNumberFormat="1" applyFont="1" applyFill="1" applyBorder="1" applyAlignment="1" applyProtection="1">
      <alignment horizontal="right" vertical="center" wrapText="1"/>
      <protection/>
    </xf>
    <xf numFmtId="0" fontId="53" fillId="6" borderId="35" xfId="0" applyFont="1" applyFill="1" applyBorder="1" applyAlignment="1">
      <alignment horizontal="center" vertical="center" textRotation="90"/>
    </xf>
    <xf numFmtId="0" fontId="53" fillId="33" borderId="13" xfId="0" applyFont="1" applyFill="1" applyBorder="1" applyAlignment="1">
      <alignment horizontal="center" vertical="center" textRotation="90" wrapText="1"/>
    </xf>
    <xf numFmtId="0" fontId="50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40" xfId="0" applyNumberFormat="1" applyFont="1" applyFill="1" applyBorder="1" applyAlignment="1">
      <alignment horizontal="center" vertical="center" textRotation="90"/>
    </xf>
    <xf numFmtId="0" fontId="53" fillId="2" borderId="39" xfId="0" applyNumberFormat="1" applyFont="1" applyFill="1" applyBorder="1" applyAlignment="1" applyProtection="1">
      <alignment horizontal="right" vertical="center" wrapText="1"/>
      <protection/>
    </xf>
    <xf numFmtId="0" fontId="2" fillId="2" borderId="26" xfId="0" applyFont="1" applyFill="1" applyBorder="1" applyAlignment="1">
      <alignment horizontal="right"/>
    </xf>
    <xf numFmtId="165" fontId="53" fillId="2" borderId="41" xfId="0" applyNumberFormat="1" applyFont="1" applyFill="1" applyBorder="1" applyAlignment="1" applyProtection="1">
      <alignment horizontal="center" vertical="center"/>
      <protection/>
    </xf>
    <xf numFmtId="165" fontId="53" fillId="2" borderId="42" xfId="0" applyNumberFormat="1" applyFont="1" applyFill="1" applyBorder="1" applyAlignment="1">
      <alignment horizontal="center" vertical="center"/>
    </xf>
    <xf numFmtId="165" fontId="53" fillId="2" borderId="43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54" fillId="0" borderId="44" xfId="0" applyNumberFormat="1" applyFont="1" applyFill="1" applyBorder="1" applyAlignment="1" applyProtection="1">
      <alignment vertical="center"/>
      <protection/>
    </xf>
    <xf numFmtId="165" fontId="53" fillId="2" borderId="42" xfId="0" applyNumberFormat="1" applyFont="1" applyFill="1" applyBorder="1" applyAlignment="1" applyProtection="1">
      <alignment horizontal="center"/>
      <protection/>
    </xf>
    <xf numFmtId="190" fontId="53" fillId="2" borderId="42" xfId="0" applyNumberFormat="1" applyFont="1" applyFill="1" applyBorder="1" applyAlignment="1" applyProtection="1">
      <alignment horizontal="center"/>
      <protection/>
    </xf>
    <xf numFmtId="189" fontId="53" fillId="2" borderId="42" xfId="0" applyNumberFormat="1" applyFont="1" applyFill="1" applyBorder="1" applyAlignment="1">
      <alignment horizontal="center" vertical="center"/>
    </xf>
    <xf numFmtId="165" fontId="52" fillId="35" borderId="45" xfId="0" applyNumberFormat="1" applyFont="1" applyFill="1" applyBorder="1" applyAlignment="1" applyProtection="1">
      <alignment horizontal="center" vertical="center"/>
      <protection/>
    </xf>
    <xf numFmtId="0" fontId="52" fillId="35" borderId="46" xfId="0" applyNumberFormat="1" applyFont="1" applyFill="1" applyBorder="1" applyAlignment="1" applyProtection="1">
      <alignment horizontal="right" vertical="center" wrapText="1"/>
      <protection/>
    </xf>
    <xf numFmtId="0" fontId="50" fillId="2" borderId="42" xfId="0" applyNumberFormat="1" applyFont="1" applyFill="1" applyBorder="1" applyAlignment="1">
      <alignment horizontal="center" vertical="center"/>
    </xf>
    <xf numFmtId="193" fontId="50" fillId="7" borderId="31" xfId="0" applyNumberFormat="1" applyFont="1" applyFill="1" applyBorder="1" applyAlignment="1">
      <alignment horizontal="center" vertical="center"/>
    </xf>
    <xf numFmtId="193" fontId="50" fillId="7" borderId="19" xfId="0" applyNumberFormat="1" applyFont="1" applyFill="1" applyBorder="1" applyAlignment="1">
      <alignment horizontal="center" vertical="center"/>
    </xf>
    <xf numFmtId="193" fontId="50" fillId="34" borderId="19" xfId="0" applyNumberFormat="1" applyFont="1" applyFill="1" applyBorder="1" applyAlignment="1">
      <alignment horizontal="center" vertical="center"/>
    </xf>
    <xf numFmtId="193" fontId="50" fillId="2" borderId="19" xfId="0" applyNumberFormat="1" applyFont="1" applyFill="1" applyBorder="1" applyAlignment="1">
      <alignment horizontal="center" vertical="center"/>
    </xf>
    <xf numFmtId="194" fontId="50" fillId="2" borderId="1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6" borderId="23" xfId="0" applyNumberFormat="1" applyFont="1" applyFill="1" applyBorder="1" applyAlignment="1" applyProtection="1">
      <alignment horizontal="center" vertical="center" wrapText="1"/>
      <protection locked="0"/>
    </xf>
    <xf numFmtId="194" fontId="53" fillId="36" borderId="31" xfId="0" applyNumberFormat="1" applyFont="1" applyFill="1" applyBorder="1" applyAlignment="1">
      <alignment horizontal="center" vertical="center" textRotation="75"/>
    </xf>
    <xf numFmtId="194" fontId="50" fillId="36" borderId="31" xfId="0" applyNumberFormat="1" applyFont="1" applyFill="1" applyBorder="1" applyAlignment="1">
      <alignment horizontal="center" vertical="center"/>
    </xf>
    <xf numFmtId="0" fontId="50" fillId="36" borderId="30" xfId="0" applyNumberFormat="1" applyFont="1" applyFill="1" applyBorder="1" applyAlignment="1">
      <alignment horizontal="center" vertical="center"/>
    </xf>
    <xf numFmtId="194" fontId="50" fillId="36" borderId="19" xfId="0" applyNumberFormat="1" applyFont="1" applyFill="1" applyBorder="1" applyAlignment="1">
      <alignment horizontal="center" vertical="center"/>
    </xf>
    <xf numFmtId="193" fontId="50" fillId="36" borderId="19" xfId="0" applyNumberFormat="1" applyFont="1" applyFill="1" applyBorder="1" applyAlignment="1">
      <alignment horizontal="center" vertical="center"/>
    </xf>
    <xf numFmtId="193" fontId="50" fillId="36" borderId="22" xfId="0" applyNumberFormat="1" applyFont="1" applyFill="1" applyBorder="1" applyAlignment="1">
      <alignment horizontal="center" vertical="center"/>
    </xf>
    <xf numFmtId="193" fontId="50" fillId="37" borderId="19" xfId="0" applyNumberFormat="1" applyFont="1" applyFill="1" applyBorder="1" applyAlignment="1">
      <alignment horizontal="center" vertical="center"/>
    </xf>
    <xf numFmtId="0" fontId="50" fillId="37" borderId="30" xfId="0" applyNumberFormat="1" applyFont="1" applyFill="1" applyBorder="1" applyAlignment="1">
      <alignment horizontal="center" vertical="center"/>
    </xf>
    <xf numFmtId="165" fontId="50" fillId="6" borderId="47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 applyProtection="1">
      <alignment horizontal="center" vertical="center"/>
      <protection/>
    </xf>
    <xf numFmtId="0" fontId="50" fillId="0" borderId="37" xfId="0" applyNumberFormat="1" applyFont="1" applyFill="1" applyBorder="1" applyAlignment="1" applyProtection="1">
      <alignment horizontal="center" vertical="center"/>
      <protection/>
    </xf>
    <xf numFmtId="0" fontId="57" fillId="6" borderId="46" xfId="0" applyFont="1" applyFill="1" applyBorder="1" applyAlignment="1">
      <alignment horizontal="center" vertical="center" textRotation="90" wrapText="1"/>
    </xf>
    <xf numFmtId="0" fontId="57" fillId="6" borderId="49" xfId="0" applyFont="1" applyFill="1" applyBorder="1" applyAlignment="1">
      <alignment horizontal="center" vertical="center" textRotation="90" wrapText="1"/>
    </xf>
    <xf numFmtId="0" fontId="57" fillId="6" borderId="50" xfId="0" applyFont="1" applyFill="1" applyBorder="1" applyAlignment="1">
      <alignment horizontal="center" vertical="center" textRotation="90" wrapText="1"/>
    </xf>
    <xf numFmtId="0" fontId="57" fillId="6" borderId="35" xfId="0" applyFont="1" applyFill="1" applyBorder="1" applyAlignment="1">
      <alignment horizontal="center" vertical="center" textRotation="90"/>
    </xf>
    <xf numFmtId="44" fontId="58" fillId="35" borderId="51" xfId="47" applyFont="1" applyFill="1" applyBorder="1" applyAlignment="1">
      <alignment horizontal="center" vertical="center"/>
    </xf>
    <xf numFmtId="44" fontId="58" fillId="35" borderId="52" xfId="47" applyFont="1" applyFill="1" applyBorder="1" applyAlignment="1">
      <alignment horizontal="center" vertical="center"/>
    </xf>
    <xf numFmtId="44" fontId="58" fillId="35" borderId="53" xfId="47" applyFont="1" applyFill="1" applyBorder="1" applyAlignment="1">
      <alignment horizontal="center" vertical="center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46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50" fillId="0" borderId="56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9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1.1484375" style="8" customWidth="1"/>
    <col min="2" max="2" width="5.140625" style="1" customWidth="1"/>
    <col min="3" max="3" width="2.8515625" style="1" customWidth="1"/>
    <col min="4" max="4" width="8.00390625" style="1" customWidth="1"/>
    <col min="5" max="5" width="7.421875" style="1" customWidth="1"/>
    <col min="6" max="6" width="10.7109375" style="1" customWidth="1"/>
    <col min="7" max="7" width="10.7109375" style="3" customWidth="1"/>
    <col min="8" max="8" width="7.140625" style="1" customWidth="1"/>
    <col min="9" max="9" width="3.421875" style="1" customWidth="1"/>
    <col min="10" max="10" width="0.85546875" style="1" customWidth="1"/>
    <col min="11" max="11" width="5.140625" style="1" customWidth="1"/>
    <col min="12" max="12" width="2.8515625" style="1" customWidth="1"/>
    <col min="13" max="13" width="8.00390625" style="1" customWidth="1"/>
    <col min="14" max="14" width="7.421875" style="1" customWidth="1"/>
    <col min="15" max="16" width="11.140625" style="2" customWidth="1"/>
    <col min="17" max="17" width="7.140625" style="1" customWidth="1"/>
    <col min="18" max="18" width="3.7109375" style="1" customWidth="1"/>
    <col min="19" max="19" width="39.8515625" style="1" customWidth="1"/>
    <col min="20" max="20" width="14.28125" style="1" customWidth="1"/>
    <col min="21" max="16384" width="11.421875" style="1" customWidth="1"/>
  </cols>
  <sheetData>
    <row r="1" ht="32.25" customHeight="1" thickBot="1">
      <c r="B1" s="94" t="s">
        <v>29</v>
      </c>
    </row>
    <row r="2" spans="1:20" ht="47.25" customHeight="1" thickBot="1" thickTop="1">
      <c r="A2" s="111" t="s">
        <v>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5"/>
      <c r="S2" s="114" t="s">
        <v>9</v>
      </c>
      <c r="T2" s="115"/>
    </row>
    <row r="3" spans="1:20" ht="60" customHeight="1" thickBot="1">
      <c r="A3" s="109" t="s">
        <v>2</v>
      </c>
      <c r="B3" s="110"/>
      <c r="C3" s="71" t="s">
        <v>3</v>
      </c>
      <c r="D3" s="64" t="s">
        <v>4</v>
      </c>
      <c r="E3" s="65" t="s">
        <v>5</v>
      </c>
      <c r="F3" s="72" t="s">
        <v>7</v>
      </c>
      <c r="G3" s="72" t="s">
        <v>26</v>
      </c>
      <c r="H3" s="16" t="s">
        <v>8</v>
      </c>
      <c r="I3" s="49"/>
      <c r="J3" s="107" t="s">
        <v>2</v>
      </c>
      <c r="K3" s="108"/>
      <c r="L3" s="71" t="s">
        <v>3</v>
      </c>
      <c r="M3" s="64" t="s">
        <v>4</v>
      </c>
      <c r="N3" s="65" t="s">
        <v>5</v>
      </c>
      <c r="O3" s="72" t="s">
        <v>27</v>
      </c>
      <c r="P3" s="15" t="s">
        <v>6</v>
      </c>
      <c r="Q3" s="74" t="s">
        <v>8</v>
      </c>
      <c r="R3" s="5"/>
      <c r="S3" s="116" t="s">
        <v>10</v>
      </c>
      <c r="T3" s="117"/>
    </row>
    <row r="4" spans="1:20" ht="15" customHeight="1">
      <c r="A4" s="63" t="b">
        <v>0</v>
      </c>
      <c r="B4" s="62"/>
      <c r="C4" s="59">
        <f aca="true" t="shared" si="0" ref="C4:C30">IF(A4=TRUE,1,0)</f>
        <v>0</v>
      </c>
      <c r="D4" s="60">
        <f>IF(H4="A",$T$15*C4,IF(H4="B",$T$16*C4,IF(H4="C",$T$17*C4,IF(H4="D",$T$18*C4,IF(H4="F",$T$19*C4,IF(H4="F",$T$20*C4,""))))))</f>
        <v>0</v>
      </c>
      <c r="E4" s="60">
        <f aca="true" t="shared" si="1" ref="E4:E30">(IF(OR(H4="A",H4="F")*AND(C4=1),$T$22,IF(OR(H4="B",H4="C",H4="D",H4="E")*AND(C4=1),$T$23,0)))</f>
        <v>0</v>
      </c>
      <c r="F4" s="96"/>
      <c r="G4" s="97">
        <v>43099</v>
      </c>
      <c r="H4" s="98" t="s">
        <v>34</v>
      </c>
      <c r="I4" s="50"/>
      <c r="J4" s="61" t="b">
        <v>0</v>
      </c>
      <c r="K4" s="62"/>
      <c r="L4" s="59">
        <f aca="true" t="shared" si="2" ref="L4:L30">IF(J4=TRUE,1,0)</f>
        <v>0</v>
      </c>
      <c r="M4" s="60">
        <f aca="true" t="shared" si="3" ref="M4:M28">IF(Q4="A",$T$15*L4,IF(Q4="B",$T$16*L4,IF(Q4="C",$T$17*L4,IF(Q4="D",$T$18*L4,IF(Q4="E",$T$19*L4,IF(Q4="F",$T$20*L4,""))))))</f>
        <v>0</v>
      </c>
      <c r="N4" s="60">
        <f aca="true" t="shared" si="4" ref="N4:N30">(IF(OR(Q4="A",Q4="F")*AND(L4=1),$T$22,IF(OR(Q4="B",Q4="C",Q4="D",Q4="E")*AND(L4=1),$T$23,0)))</f>
        <v>0</v>
      </c>
      <c r="O4" s="89">
        <f>F30+7</f>
        <v>43281</v>
      </c>
      <c r="P4" s="89">
        <f>G30+7</f>
        <v>43288</v>
      </c>
      <c r="Q4" s="55" t="s">
        <v>1</v>
      </c>
      <c r="R4" s="5"/>
      <c r="S4" s="12" t="s">
        <v>11</v>
      </c>
      <c r="T4" s="79">
        <f>D31+M31</f>
        <v>0</v>
      </c>
    </row>
    <row r="5" spans="1:20" ht="14.25" customHeight="1">
      <c r="A5" s="42" t="b">
        <v>0</v>
      </c>
      <c r="B5" s="21"/>
      <c r="C5" s="22">
        <f t="shared" si="0"/>
        <v>0</v>
      </c>
      <c r="D5" s="104">
        <f>IF(H5="A",$T$15*C5,IF(H5="B",$T$16*C5,IF(H5="C",$T$17*C5,IF(H5="D",$T$18*C5,IF(H5="F",$T$19*C5,IF(H5="F",$T$20*C5,""))))))</f>
        <v>0</v>
      </c>
      <c r="E5" s="23">
        <f t="shared" si="1"/>
        <v>0</v>
      </c>
      <c r="F5" s="99">
        <v>43099</v>
      </c>
      <c r="G5" s="99">
        <f>G4+7</f>
        <v>43106</v>
      </c>
      <c r="H5" s="98" t="s">
        <v>34</v>
      </c>
      <c r="I5" s="50"/>
      <c r="J5" s="20" t="b">
        <v>0</v>
      </c>
      <c r="K5" s="21"/>
      <c r="L5" s="22">
        <f t="shared" si="2"/>
        <v>0</v>
      </c>
      <c r="M5" s="23">
        <f t="shared" si="3"/>
        <v>0</v>
      </c>
      <c r="N5" s="23">
        <f t="shared" si="4"/>
        <v>0</v>
      </c>
      <c r="O5" s="90">
        <f aca="true" t="shared" si="5" ref="O5:O30">O4+7</f>
        <v>43288</v>
      </c>
      <c r="P5" s="90">
        <f aca="true" t="shared" si="6" ref="P5:P30">P4+7</f>
        <v>43295</v>
      </c>
      <c r="Q5" s="56" t="s">
        <v>1</v>
      </c>
      <c r="R5" s="118"/>
      <c r="S5" s="13" t="s">
        <v>12</v>
      </c>
      <c r="T5" s="85">
        <f>C31+L31</f>
        <v>0</v>
      </c>
    </row>
    <row r="6" spans="1:20" ht="14.25" customHeight="1">
      <c r="A6" s="42" t="b">
        <v>0</v>
      </c>
      <c r="B6" s="21"/>
      <c r="C6" s="22">
        <f t="shared" si="0"/>
        <v>0</v>
      </c>
      <c r="D6" s="23">
        <f aca="true" t="shared" si="7" ref="D6:D30">IF(H6="A",$T$15*C6,IF(H6="B",$T$16*C6,IF(H6="C",$T$17*C6,IF(H6="D",$T$18*C6,IF(H6="E",$T$19*C6,IF(H6="F",$T$20*C6,""))))))</f>
        <v>0</v>
      </c>
      <c r="E6" s="23">
        <f t="shared" si="1"/>
        <v>0</v>
      </c>
      <c r="F6" s="93">
        <f>F5+7</f>
        <v>43106</v>
      </c>
      <c r="G6" s="93">
        <f>G5+7</f>
        <v>43113</v>
      </c>
      <c r="H6" s="88" t="s">
        <v>0</v>
      </c>
      <c r="I6" s="50"/>
      <c r="J6" s="20" t="b">
        <v>0</v>
      </c>
      <c r="K6" s="21"/>
      <c r="L6" s="22">
        <f t="shared" si="2"/>
        <v>0</v>
      </c>
      <c r="M6" s="23">
        <f t="shared" si="3"/>
        <v>0</v>
      </c>
      <c r="N6" s="23">
        <f t="shared" si="4"/>
        <v>0</v>
      </c>
      <c r="O6" s="90">
        <f t="shared" si="5"/>
        <v>43295</v>
      </c>
      <c r="P6" s="90">
        <f t="shared" si="6"/>
        <v>43302</v>
      </c>
      <c r="Q6" s="56" t="s">
        <v>1</v>
      </c>
      <c r="R6" s="118"/>
      <c r="S6" s="13" t="s">
        <v>13</v>
      </c>
      <c r="T6" s="84">
        <f>IF(T5=1,0,IF(T5=2,10,IF(T5=3,15,IF(T5=4,20,IF(T5&gt;4,20,0)))))</f>
        <v>0</v>
      </c>
    </row>
    <row r="7" spans="1:20" ht="14.25" customHeight="1">
      <c r="A7" s="42" t="b">
        <v>0</v>
      </c>
      <c r="B7" s="21"/>
      <c r="C7" s="22">
        <f t="shared" si="0"/>
        <v>0</v>
      </c>
      <c r="D7" s="23">
        <f t="shared" si="7"/>
        <v>0</v>
      </c>
      <c r="E7" s="23">
        <f t="shared" si="1"/>
        <v>0</v>
      </c>
      <c r="F7" s="93">
        <f aca="true" t="shared" si="8" ref="F7:G30">F6+7</f>
        <v>43113</v>
      </c>
      <c r="G7" s="93">
        <f t="shared" si="8"/>
        <v>43120</v>
      </c>
      <c r="H7" s="88" t="s">
        <v>0</v>
      </c>
      <c r="I7" s="50"/>
      <c r="J7" s="20" t="b">
        <v>0</v>
      </c>
      <c r="K7" s="21"/>
      <c r="L7" s="22">
        <f t="shared" si="2"/>
        <v>0</v>
      </c>
      <c r="M7" s="23">
        <f t="shared" si="3"/>
        <v>0</v>
      </c>
      <c r="N7" s="23">
        <f t="shared" si="4"/>
        <v>0</v>
      </c>
      <c r="O7" s="90">
        <f t="shared" si="5"/>
        <v>43302</v>
      </c>
      <c r="P7" s="90">
        <f t="shared" si="6"/>
        <v>43309</v>
      </c>
      <c r="Q7" s="56" t="s">
        <v>1</v>
      </c>
      <c r="R7" s="118"/>
      <c r="S7" s="13" t="s">
        <v>14</v>
      </c>
      <c r="T7" s="83">
        <f>(T4/100)*T6</f>
        <v>0</v>
      </c>
    </row>
    <row r="8" spans="1:20" ht="14.25" customHeight="1">
      <c r="A8" s="42" t="b">
        <v>0</v>
      </c>
      <c r="B8" s="21"/>
      <c r="C8" s="22">
        <f t="shared" si="0"/>
        <v>0</v>
      </c>
      <c r="D8" s="23">
        <f t="shared" si="7"/>
        <v>0</v>
      </c>
      <c r="E8" s="23">
        <f t="shared" si="1"/>
        <v>0</v>
      </c>
      <c r="F8" s="93">
        <f t="shared" si="8"/>
        <v>43120</v>
      </c>
      <c r="G8" s="93">
        <f t="shared" si="8"/>
        <v>43127</v>
      </c>
      <c r="H8" s="88" t="s">
        <v>0</v>
      </c>
      <c r="I8" s="50"/>
      <c r="J8" s="20" t="b">
        <v>0</v>
      </c>
      <c r="K8" s="21"/>
      <c r="L8" s="22">
        <f t="shared" si="2"/>
        <v>0</v>
      </c>
      <c r="M8" s="23">
        <f t="shared" si="3"/>
        <v>0</v>
      </c>
      <c r="N8" s="23">
        <f t="shared" si="4"/>
        <v>0</v>
      </c>
      <c r="O8" s="102">
        <f t="shared" si="5"/>
        <v>43309</v>
      </c>
      <c r="P8" s="102">
        <f t="shared" si="6"/>
        <v>43316</v>
      </c>
      <c r="Q8" s="103" t="s">
        <v>33</v>
      </c>
      <c r="R8" s="118"/>
      <c r="S8" s="13" t="s">
        <v>15</v>
      </c>
      <c r="T8" s="83">
        <f>T4-T7</f>
        <v>0</v>
      </c>
    </row>
    <row r="9" spans="1:20" ht="14.25" customHeight="1">
      <c r="A9" s="42" t="b">
        <v>0</v>
      </c>
      <c r="B9" s="21"/>
      <c r="C9" s="22">
        <f t="shared" si="0"/>
        <v>0</v>
      </c>
      <c r="D9" s="23">
        <f t="shared" si="7"/>
        <v>0</v>
      </c>
      <c r="E9" s="23">
        <f t="shared" si="1"/>
        <v>0</v>
      </c>
      <c r="F9" s="93">
        <f t="shared" si="8"/>
        <v>43127</v>
      </c>
      <c r="G9" s="93">
        <f t="shared" si="8"/>
        <v>43134</v>
      </c>
      <c r="H9" s="88" t="s">
        <v>0</v>
      </c>
      <c r="I9" s="50"/>
      <c r="J9" s="20" t="b">
        <v>0</v>
      </c>
      <c r="K9" s="21"/>
      <c r="L9" s="22">
        <f t="shared" si="2"/>
        <v>0</v>
      </c>
      <c r="M9" s="23">
        <f t="shared" si="3"/>
        <v>0</v>
      </c>
      <c r="N9" s="23">
        <f t="shared" si="4"/>
        <v>0</v>
      </c>
      <c r="O9" s="91">
        <f t="shared" si="5"/>
        <v>43316</v>
      </c>
      <c r="P9" s="91">
        <f t="shared" si="6"/>
        <v>43323</v>
      </c>
      <c r="Q9" s="57" t="s">
        <v>31</v>
      </c>
      <c r="R9" s="118"/>
      <c r="S9" s="76" t="s">
        <v>28</v>
      </c>
      <c r="T9" s="83">
        <f>(IF(T8*0.1&gt;50,T8*0.1,IF(T8=0,0,50)))*1.22</f>
        <v>0</v>
      </c>
    </row>
    <row r="10" spans="1:20" ht="14.25" customHeight="1">
      <c r="A10" s="42" t="b">
        <v>0</v>
      </c>
      <c r="B10" s="21"/>
      <c r="C10" s="22">
        <f t="shared" si="0"/>
        <v>0</v>
      </c>
      <c r="D10" s="23">
        <f t="shared" si="7"/>
        <v>0</v>
      </c>
      <c r="E10" s="23">
        <f t="shared" si="1"/>
        <v>0</v>
      </c>
      <c r="F10" s="93">
        <f t="shared" si="8"/>
        <v>43134</v>
      </c>
      <c r="G10" s="93">
        <f t="shared" si="8"/>
        <v>43141</v>
      </c>
      <c r="H10" s="88" t="s">
        <v>0</v>
      </c>
      <c r="I10" s="50"/>
      <c r="J10" s="20" t="b">
        <v>0</v>
      </c>
      <c r="K10" s="21"/>
      <c r="L10" s="22">
        <f t="shared" si="2"/>
        <v>0</v>
      </c>
      <c r="M10" s="23">
        <f t="shared" si="3"/>
        <v>0</v>
      </c>
      <c r="N10" s="23">
        <f t="shared" si="4"/>
        <v>0</v>
      </c>
      <c r="O10" s="91">
        <f t="shared" si="5"/>
        <v>43323</v>
      </c>
      <c r="P10" s="91">
        <f t="shared" si="6"/>
        <v>43330</v>
      </c>
      <c r="Q10" s="57" t="s">
        <v>31</v>
      </c>
      <c r="R10" s="118"/>
      <c r="S10" s="14" t="s">
        <v>16</v>
      </c>
      <c r="T10" s="83">
        <f>E31+N31</f>
        <v>0</v>
      </c>
    </row>
    <row r="11" spans="1:20" ht="14.25" customHeight="1" thickBot="1">
      <c r="A11" s="43" t="b">
        <v>0</v>
      </c>
      <c r="B11" s="25"/>
      <c r="C11" s="22">
        <f t="shared" si="0"/>
        <v>0</v>
      </c>
      <c r="D11" s="23">
        <f t="shared" si="7"/>
        <v>0</v>
      </c>
      <c r="E11" s="23">
        <f t="shared" si="1"/>
        <v>0</v>
      </c>
      <c r="F11" s="93">
        <f t="shared" si="8"/>
        <v>43141</v>
      </c>
      <c r="G11" s="93">
        <f t="shared" si="8"/>
        <v>43148</v>
      </c>
      <c r="H11" s="88" t="s">
        <v>0</v>
      </c>
      <c r="I11" s="50"/>
      <c r="J11" s="24" t="b">
        <v>0</v>
      </c>
      <c r="K11" s="25"/>
      <c r="L11" s="22">
        <f t="shared" si="2"/>
        <v>0</v>
      </c>
      <c r="M11" s="23">
        <f t="shared" si="3"/>
        <v>0</v>
      </c>
      <c r="N11" s="23">
        <f t="shared" si="4"/>
        <v>0</v>
      </c>
      <c r="O11" s="102">
        <f t="shared" si="5"/>
        <v>43330</v>
      </c>
      <c r="P11" s="102">
        <f t="shared" si="6"/>
        <v>43337</v>
      </c>
      <c r="Q11" s="103" t="s">
        <v>33</v>
      </c>
      <c r="R11" s="11"/>
      <c r="S11" s="75" t="s">
        <v>24</v>
      </c>
      <c r="T11" s="77">
        <f>IF(T5&gt;0,T21,0)</f>
        <v>0</v>
      </c>
    </row>
    <row r="12" spans="1:20" ht="14.25" customHeight="1" thickBot="1">
      <c r="A12" s="44" t="b">
        <v>0</v>
      </c>
      <c r="B12" s="27"/>
      <c r="C12" s="22">
        <f t="shared" si="0"/>
        <v>0</v>
      </c>
      <c r="D12" s="23">
        <f t="shared" si="7"/>
        <v>0</v>
      </c>
      <c r="E12" s="23">
        <f t="shared" si="1"/>
        <v>0</v>
      </c>
      <c r="F12" s="93">
        <f t="shared" si="8"/>
        <v>43148</v>
      </c>
      <c r="G12" s="93">
        <f t="shared" si="8"/>
        <v>43155</v>
      </c>
      <c r="H12" s="88" t="s">
        <v>0</v>
      </c>
      <c r="I12" s="50"/>
      <c r="J12" s="26" t="b">
        <v>0</v>
      </c>
      <c r="K12" s="27"/>
      <c r="L12" s="22">
        <f t="shared" si="2"/>
        <v>0</v>
      </c>
      <c r="M12" s="23">
        <f t="shared" si="3"/>
        <v>0</v>
      </c>
      <c r="N12" s="23">
        <f t="shared" si="4"/>
        <v>0</v>
      </c>
      <c r="O12" s="92">
        <f t="shared" si="5"/>
        <v>43337</v>
      </c>
      <c r="P12" s="92">
        <f t="shared" si="6"/>
        <v>43344</v>
      </c>
      <c r="Q12" s="58" t="s">
        <v>0</v>
      </c>
      <c r="R12" s="5"/>
      <c r="S12" s="87" t="s">
        <v>23</v>
      </c>
      <c r="T12" s="86">
        <f>T8+T9+T10+T11</f>
        <v>0</v>
      </c>
    </row>
    <row r="13" spans="1:20" ht="14.25" customHeight="1" thickBot="1">
      <c r="A13" s="44" t="b">
        <v>0</v>
      </c>
      <c r="B13" s="28"/>
      <c r="C13" s="22">
        <f t="shared" si="0"/>
        <v>0</v>
      </c>
      <c r="D13" s="23">
        <f t="shared" si="7"/>
        <v>0</v>
      </c>
      <c r="E13" s="23">
        <f t="shared" si="1"/>
        <v>0</v>
      </c>
      <c r="F13" s="93">
        <f t="shared" si="8"/>
        <v>43155</v>
      </c>
      <c r="G13" s="93">
        <f t="shared" si="8"/>
        <v>43162</v>
      </c>
      <c r="H13" s="88" t="s">
        <v>0</v>
      </c>
      <c r="I13" s="50"/>
      <c r="J13" s="26" t="b">
        <v>0</v>
      </c>
      <c r="K13" s="28"/>
      <c r="L13" s="22">
        <f t="shared" si="2"/>
        <v>0</v>
      </c>
      <c r="M13" s="23">
        <f t="shared" si="3"/>
        <v>0</v>
      </c>
      <c r="N13" s="23">
        <f t="shared" si="4"/>
        <v>0</v>
      </c>
      <c r="O13" s="92">
        <f t="shared" si="5"/>
        <v>43344</v>
      </c>
      <c r="P13" s="92">
        <f t="shared" si="6"/>
        <v>43351</v>
      </c>
      <c r="Q13" s="58" t="s">
        <v>0</v>
      </c>
      <c r="R13" s="5"/>
      <c r="S13" s="17"/>
      <c r="T13" s="82"/>
    </row>
    <row r="14" spans="1:20" ht="14.25" customHeight="1" thickBot="1">
      <c r="A14" s="45" t="b">
        <v>0</v>
      </c>
      <c r="B14" s="30"/>
      <c r="C14" s="22">
        <f t="shared" si="0"/>
        <v>0</v>
      </c>
      <c r="D14" s="23">
        <f t="shared" si="7"/>
        <v>0</v>
      </c>
      <c r="E14" s="23">
        <f t="shared" si="1"/>
        <v>0</v>
      </c>
      <c r="F14" s="93">
        <f t="shared" si="8"/>
        <v>43162</v>
      </c>
      <c r="G14" s="93">
        <f t="shared" si="8"/>
        <v>43169</v>
      </c>
      <c r="H14" s="88" t="s">
        <v>0</v>
      </c>
      <c r="I14" s="50"/>
      <c r="J14" s="29" t="b">
        <v>0</v>
      </c>
      <c r="K14" s="30"/>
      <c r="L14" s="22">
        <f t="shared" si="2"/>
        <v>0</v>
      </c>
      <c r="M14" s="23">
        <f t="shared" si="3"/>
        <v>0</v>
      </c>
      <c r="N14" s="23">
        <f t="shared" si="4"/>
        <v>0</v>
      </c>
      <c r="O14" s="92">
        <f t="shared" si="5"/>
        <v>43351</v>
      </c>
      <c r="P14" s="92">
        <f t="shared" si="6"/>
        <v>43358</v>
      </c>
      <c r="Q14" s="58" t="s">
        <v>0</v>
      </c>
      <c r="R14" s="5"/>
      <c r="S14" s="119" t="s">
        <v>37</v>
      </c>
      <c r="T14" s="120"/>
    </row>
    <row r="15" spans="1:20" ht="14.25" customHeight="1">
      <c r="A15" s="44" t="b">
        <v>0</v>
      </c>
      <c r="B15" s="28"/>
      <c r="C15" s="22">
        <f t="shared" si="0"/>
        <v>0</v>
      </c>
      <c r="D15" s="23">
        <f t="shared" si="7"/>
        <v>0</v>
      </c>
      <c r="E15" s="23">
        <f t="shared" si="1"/>
        <v>0</v>
      </c>
      <c r="F15" s="93">
        <f t="shared" si="8"/>
        <v>43169</v>
      </c>
      <c r="G15" s="93">
        <f t="shared" si="8"/>
        <v>43176</v>
      </c>
      <c r="H15" s="88" t="s">
        <v>0</v>
      </c>
      <c r="I15" s="50"/>
      <c r="J15" s="26" t="b">
        <v>0</v>
      </c>
      <c r="K15" s="28"/>
      <c r="L15" s="22">
        <f t="shared" si="2"/>
        <v>0</v>
      </c>
      <c r="M15" s="23">
        <f t="shared" si="3"/>
        <v>0</v>
      </c>
      <c r="N15" s="23">
        <f t="shared" si="4"/>
        <v>0</v>
      </c>
      <c r="O15" s="92">
        <f t="shared" si="5"/>
        <v>43358</v>
      </c>
      <c r="P15" s="92">
        <f t="shared" si="6"/>
        <v>43365</v>
      </c>
      <c r="Q15" s="58" t="s">
        <v>0</v>
      </c>
      <c r="R15" s="5"/>
      <c r="S15" s="6" t="s">
        <v>18</v>
      </c>
      <c r="T15" s="79">
        <v>300</v>
      </c>
    </row>
    <row r="16" spans="1:20" ht="14.25" customHeight="1">
      <c r="A16" s="44" t="b">
        <v>0</v>
      </c>
      <c r="B16" s="28"/>
      <c r="C16" s="22">
        <f t="shared" si="0"/>
        <v>0</v>
      </c>
      <c r="D16" s="23">
        <f t="shared" si="7"/>
        <v>0</v>
      </c>
      <c r="E16" s="23">
        <f t="shared" si="1"/>
        <v>0</v>
      </c>
      <c r="F16" s="93">
        <f t="shared" si="8"/>
        <v>43176</v>
      </c>
      <c r="G16" s="93">
        <f t="shared" si="8"/>
        <v>43183</v>
      </c>
      <c r="H16" s="88" t="s">
        <v>0</v>
      </c>
      <c r="I16" s="50"/>
      <c r="J16" s="26" t="b">
        <v>0</v>
      </c>
      <c r="K16" s="28"/>
      <c r="L16" s="22">
        <f t="shared" si="2"/>
        <v>0</v>
      </c>
      <c r="M16" s="23">
        <f t="shared" si="3"/>
        <v>0</v>
      </c>
      <c r="N16" s="23">
        <f t="shared" si="4"/>
        <v>0</v>
      </c>
      <c r="O16" s="92">
        <f t="shared" si="5"/>
        <v>43365</v>
      </c>
      <c r="P16" s="92">
        <f t="shared" si="6"/>
        <v>43372</v>
      </c>
      <c r="Q16" s="58" t="s">
        <v>0</v>
      </c>
      <c r="R16" s="5"/>
      <c r="S16" s="7" t="s">
        <v>17</v>
      </c>
      <c r="T16" s="78">
        <v>500</v>
      </c>
    </row>
    <row r="17" spans="1:20" ht="14.25" customHeight="1">
      <c r="A17" s="44" t="b">
        <v>0</v>
      </c>
      <c r="B17" s="28"/>
      <c r="C17" s="22">
        <f t="shared" si="0"/>
        <v>0</v>
      </c>
      <c r="D17" s="23">
        <f t="shared" si="7"/>
        <v>0</v>
      </c>
      <c r="E17" s="23">
        <f t="shared" si="1"/>
        <v>0</v>
      </c>
      <c r="F17" s="93">
        <f t="shared" si="8"/>
        <v>43183</v>
      </c>
      <c r="G17" s="93">
        <f t="shared" si="8"/>
        <v>43190</v>
      </c>
      <c r="H17" s="88" t="s">
        <v>0</v>
      </c>
      <c r="I17" s="50"/>
      <c r="J17" s="26" t="b">
        <v>0</v>
      </c>
      <c r="K17" s="28"/>
      <c r="L17" s="22">
        <f t="shared" si="2"/>
        <v>0</v>
      </c>
      <c r="M17" s="23">
        <f t="shared" si="3"/>
        <v>0</v>
      </c>
      <c r="N17" s="23">
        <f t="shared" si="4"/>
        <v>0</v>
      </c>
      <c r="O17" s="92">
        <f t="shared" si="5"/>
        <v>43372</v>
      </c>
      <c r="P17" s="92">
        <f t="shared" si="6"/>
        <v>43379</v>
      </c>
      <c r="Q17" s="58" t="s">
        <v>0</v>
      </c>
      <c r="R17" s="5"/>
      <c r="S17" s="7" t="s">
        <v>19</v>
      </c>
      <c r="T17" s="78">
        <v>550</v>
      </c>
    </row>
    <row r="18" spans="1:20" ht="14.25" customHeight="1">
      <c r="A18" s="44" t="b">
        <v>0</v>
      </c>
      <c r="B18" s="28"/>
      <c r="C18" s="22">
        <f t="shared" si="0"/>
        <v>0</v>
      </c>
      <c r="D18" s="23">
        <f t="shared" si="7"/>
        <v>0</v>
      </c>
      <c r="E18" s="23">
        <f t="shared" si="1"/>
        <v>0</v>
      </c>
      <c r="F18" s="93">
        <f t="shared" si="8"/>
        <v>43190</v>
      </c>
      <c r="G18" s="93">
        <f t="shared" si="8"/>
        <v>43197</v>
      </c>
      <c r="H18" s="88" t="s">
        <v>0</v>
      </c>
      <c r="I18" s="50"/>
      <c r="J18" s="26" t="b">
        <v>0</v>
      </c>
      <c r="K18" s="28"/>
      <c r="L18" s="22">
        <f t="shared" si="2"/>
        <v>0</v>
      </c>
      <c r="M18" s="23">
        <f t="shared" si="3"/>
        <v>0</v>
      </c>
      <c r="N18" s="23">
        <f t="shared" si="4"/>
        <v>0</v>
      </c>
      <c r="O18" s="92">
        <f t="shared" si="5"/>
        <v>43379</v>
      </c>
      <c r="P18" s="92">
        <f t="shared" si="6"/>
        <v>43386</v>
      </c>
      <c r="Q18" s="58" t="s">
        <v>0</v>
      </c>
      <c r="R18" s="5"/>
      <c r="S18" s="7" t="s">
        <v>20</v>
      </c>
      <c r="T18" s="78">
        <v>650</v>
      </c>
    </row>
    <row r="19" spans="1:20" ht="14.25" customHeight="1">
      <c r="A19" s="44" t="b">
        <v>0</v>
      </c>
      <c r="B19" s="28"/>
      <c r="C19" s="22">
        <f t="shared" si="0"/>
        <v>0</v>
      </c>
      <c r="D19" s="23">
        <f t="shared" si="7"/>
        <v>0</v>
      </c>
      <c r="E19" s="23">
        <f t="shared" si="1"/>
        <v>0</v>
      </c>
      <c r="F19" s="93">
        <f t="shared" si="8"/>
        <v>43197</v>
      </c>
      <c r="G19" s="93">
        <f t="shared" si="8"/>
        <v>43204</v>
      </c>
      <c r="H19" s="88" t="s">
        <v>0</v>
      </c>
      <c r="I19" s="50"/>
      <c r="J19" s="26" t="b">
        <v>0</v>
      </c>
      <c r="K19" s="28"/>
      <c r="L19" s="22">
        <f t="shared" si="2"/>
        <v>0</v>
      </c>
      <c r="M19" s="23">
        <f t="shared" si="3"/>
        <v>0</v>
      </c>
      <c r="N19" s="23">
        <f t="shared" si="4"/>
        <v>0</v>
      </c>
      <c r="O19" s="92">
        <f t="shared" si="5"/>
        <v>43386</v>
      </c>
      <c r="P19" s="92">
        <f t="shared" si="6"/>
        <v>43393</v>
      </c>
      <c r="Q19" s="58" t="s">
        <v>0</v>
      </c>
      <c r="R19" s="5"/>
      <c r="S19" s="7" t="s">
        <v>35</v>
      </c>
      <c r="T19" s="78">
        <v>350</v>
      </c>
    </row>
    <row r="20" spans="1:20" ht="14.25" customHeight="1">
      <c r="A20" s="44" t="b">
        <v>0</v>
      </c>
      <c r="B20" s="28"/>
      <c r="C20" s="22">
        <f t="shared" si="0"/>
        <v>0</v>
      </c>
      <c r="D20" s="23">
        <f t="shared" si="7"/>
        <v>0</v>
      </c>
      <c r="E20" s="23">
        <f t="shared" si="1"/>
        <v>0</v>
      </c>
      <c r="F20" s="93">
        <f t="shared" si="8"/>
        <v>43204</v>
      </c>
      <c r="G20" s="93">
        <f t="shared" si="8"/>
        <v>43211</v>
      </c>
      <c r="H20" s="88" t="s">
        <v>0</v>
      </c>
      <c r="I20" s="50"/>
      <c r="J20" s="26" t="b">
        <v>0</v>
      </c>
      <c r="K20" s="28"/>
      <c r="L20" s="22">
        <f t="shared" si="2"/>
        <v>0</v>
      </c>
      <c r="M20" s="23">
        <f t="shared" si="3"/>
        <v>0</v>
      </c>
      <c r="N20" s="23">
        <f t="shared" si="4"/>
        <v>0</v>
      </c>
      <c r="O20" s="92">
        <f t="shared" si="5"/>
        <v>43393</v>
      </c>
      <c r="P20" s="92">
        <f t="shared" si="6"/>
        <v>43400</v>
      </c>
      <c r="Q20" s="58" t="s">
        <v>0</v>
      </c>
      <c r="R20" s="5"/>
      <c r="S20" s="7"/>
      <c r="T20" s="78"/>
    </row>
    <row r="21" spans="1:20" ht="14.25" customHeight="1">
      <c r="A21" s="44" t="b">
        <v>0</v>
      </c>
      <c r="B21" s="28"/>
      <c r="C21" s="22">
        <f t="shared" si="0"/>
        <v>0</v>
      </c>
      <c r="D21" s="23">
        <f t="shared" si="7"/>
        <v>0</v>
      </c>
      <c r="E21" s="23">
        <f t="shared" si="1"/>
        <v>0</v>
      </c>
      <c r="F21" s="93">
        <f t="shared" si="8"/>
        <v>43211</v>
      </c>
      <c r="G21" s="93">
        <f t="shared" si="8"/>
        <v>43218</v>
      </c>
      <c r="H21" s="88" t="s">
        <v>0</v>
      </c>
      <c r="I21" s="50"/>
      <c r="J21" s="26" t="b">
        <v>0</v>
      </c>
      <c r="K21" s="28"/>
      <c r="L21" s="22">
        <f t="shared" si="2"/>
        <v>0</v>
      </c>
      <c r="M21" s="23">
        <f t="shared" si="3"/>
        <v>0</v>
      </c>
      <c r="N21" s="23">
        <f t="shared" si="4"/>
        <v>0</v>
      </c>
      <c r="O21" s="92">
        <f t="shared" si="5"/>
        <v>43400</v>
      </c>
      <c r="P21" s="92">
        <f t="shared" si="6"/>
        <v>43407</v>
      </c>
      <c r="Q21" s="58" t="s">
        <v>0</v>
      </c>
      <c r="R21" s="5"/>
      <c r="S21" s="73" t="s">
        <v>21</v>
      </c>
      <c r="T21" s="78">
        <v>60</v>
      </c>
    </row>
    <row r="22" spans="1:20" ht="14.25" customHeight="1">
      <c r="A22" s="95" t="b">
        <v>0</v>
      </c>
      <c r="B22" s="32"/>
      <c r="C22" s="22">
        <f t="shared" si="0"/>
        <v>0</v>
      </c>
      <c r="D22" s="23">
        <f t="shared" si="7"/>
        <v>0</v>
      </c>
      <c r="E22" s="23">
        <f t="shared" si="1"/>
        <v>0</v>
      </c>
      <c r="F22" s="93">
        <f t="shared" si="8"/>
        <v>43218</v>
      </c>
      <c r="G22" s="93">
        <f t="shared" si="8"/>
        <v>43225</v>
      </c>
      <c r="H22" s="88" t="s">
        <v>0</v>
      </c>
      <c r="I22" s="50"/>
      <c r="J22" s="31" t="b">
        <v>0</v>
      </c>
      <c r="K22" s="32"/>
      <c r="L22" s="22">
        <f t="shared" si="2"/>
        <v>0</v>
      </c>
      <c r="M22" s="23">
        <f t="shared" si="3"/>
        <v>0</v>
      </c>
      <c r="N22" s="23">
        <f t="shared" si="4"/>
        <v>0</v>
      </c>
      <c r="O22" s="92">
        <f t="shared" si="5"/>
        <v>43407</v>
      </c>
      <c r="P22" s="92">
        <f t="shared" si="6"/>
        <v>43414</v>
      </c>
      <c r="Q22" s="58" t="s">
        <v>0</v>
      </c>
      <c r="R22" s="5"/>
      <c r="S22" s="69" t="s">
        <v>30</v>
      </c>
      <c r="T22" s="80">
        <v>50</v>
      </c>
    </row>
    <row r="23" spans="1:20" ht="14.25" customHeight="1" thickBot="1">
      <c r="A23" s="46" t="b">
        <v>0</v>
      </c>
      <c r="B23" s="34"/>
      <c r="C23" s="22">
        <f t="shared" si="0"/>
        <v>0</v>
      </c>
      <c r="D23" s="23">
        <f t="shared" si="7"/>
        <v>0</v>
      </c>
      <c r="E23" s="23">
        <f t="shared" si="1"/>
        <v>0</v>
      </c>
      <c r="F23" s="93">
        <f t="shared" si="8"/>
        <v>43225</v>
      </c>
      <c r="G23" s="93">
        <f t="shared" si="8"/>
        <v>43232</v>
      </c>
      <c r="H23" s="88" t="s">
        <v>0</v>
      </c>
      <c r="I23" s="50"/>
      <c r="J23" s="33" t="b">
        <v>0</v>
      </c>
      <c r="K23" s="34"/>
      <c r="L23" s="22">
        <f t="shared" si="2"/>
        <v>0</v>
      </c>
      <c r="M23" s="23">
        <f t="shared" si="3"/>
        <v>0</v>
      </c>
      <c r="N23" s="23">
        <f t="shared" si="4"/>
        <v>0</v>
      </c>
      <c r="O23" s="92">
        <f t="shared" si="5"/>
        <v>43414</v>
      </c>
      <c r="P23" s="92">
        <f t="shared" si="6"/>
        <v>43421</v>
      </c>
      <c r="Q23" s="58" t="s">
        <v>0</v>
      </c>
      <c r="R23" s="5"/>
      <c r="S23" s="70" t="s">
        <v>32</v>
      </c>
      <c r="T23" s="81">
        <v>20</v>
      </c>
    </row>
    <row r="24" spans="1:20" ht="14.25" customHeight="1">
      <c r="A24" s="46" t="b">
        <v>0</v>
      </c>
      <c r="B24" s="34"/>
      <c r="C24" s="22">
        <f t="shared" si="0"/>
        <v>0</v>
      </c>
      <c r="D24" s="23">
        <f t="shared" si="7"/>
        <v>0</v>
      </c>
      <c r="E24" s="23">
        <f t="shared" si="1"/>
        <v>0</v>
      </c>
      <c r="F24" s="93">
        <f t="shared" si="8"/>
        <v>43232</v>
      </c>
      <c r="G24" s="93">
        <f t="shared" si="8"/>
        <v>43239</v>
      </c>
      <c r="H24" s="88" t="s">
        <v>0</v>
      </c>
      <c r="I24" s="50"/>
      <c r="J24" s="33" t="b">
        <v>0</v>
      </c>
      <c r="K24" s="34"/>
      <c r="L24" s="22">
        <f t="shared" si="2"/>
        <v>0</v>
      </c>
      <c r="M24" s="23">
        <f t="shared" si="3"/>
        <v>0</v>
      </c>
      <c r="N24" s="23">
        <f t="shared" si="4"/>
        <v>0</v>
      </c>
      <c r="O24" s="92">
        <f t="shared" si="5"/>
        <v>43421</v>
      </c>
      <c r="P24" s="92">
        <f t="shared" si="6"/>
        <v>43428</v>
      </c>
      <c r="Q24" s="58" t="s">
        <v>0</v>
      </c>
      <c r="R24" s="5"/>
      <c r="S24" s="121" t="s">
        <v>22</v>
      </c>
      <c r="T24" s="122"/>
    </row>
    <row r="25" spans="1:20" ht="14.25" customHeight="1">
      <c r="A25" s="43" t="b">
        <v>0</v>
      </c>
      <c r="B25" s="35"/>
      <c r="C25" s="22">
        <f t="shared" si="0"/>
        <v>0</v>
      </c>
      <c r="D25" s="23">
        <f t="shared" si="7"/>
        <v>0</v>
      </c>
      <c r="E25" s="23">
        <f t="shared" si="1"/>
        <v>0</v>
      </c>
      <c r="F25" s="93">
        <f t="shared" si="8"/>
        <v>43239</v>
      </c>
      <c r="G25" s="93">
        <f t="shared" si="8"/>
        <v>43246</v>
      </c>
      <c r="H25" s="88" t="s">
        <v>0</v>
      </c>
      <c r="I25" s="50"/>
      <c r="J25" s="24" t="b">
        <v>0</v>
      </c>
      <c r="K25" s="35"/>
      <c r="L25" s="22">
        <f t="shared" si="2"/>
        <v>0</v>
      </c>
      <c r="M25" s="23">
        <f t="shared" si="3"/>
        <v>0</v>
      </c>
      <c r="N25" s="23">
        <f t="shared" si="4"/>
        <v>0</v>
      </c>
      <c r="O25" s="92">
        <f t="shared" si="5"/>
        <v>43428</v>
      </c>
      <c r="P25" s="92">
        <f t="shared" si="6"/>
        <v>43435</v>
      </c>
      <c r="Q25" s="58" t="s">
        <v>0</v>
      </c>
      <c r="R25" s="5"/>
      <c r="S25" s="123"/>
      <c r="T25" s="124"/>
    </row>
    <row r="26" spans="1:20" ht="14.25" customHeight="1">
      <c r="A26" s="47" t="b">
        <v>0</v>
      </c>
      <c r="B26" s="37"/>
      <c r="C26" s="22">
        <f t="shared" si="0"/>
        <v>0</v>
      </c>
      <c r="D26" s="23">
        <f t="shared" si="7"/>
        <v>0</v>
      </c>
      <c r="E26" s="23">
        <f t="shared" si="1"/>
        <v>0</v>
      </c>
      <c r="F26" s="93">
        <f t="shared" si="8"/>
        <v>43246</v>
      </c>
      <c r="G26" s="93">
        <f t="shared" si="8"/>
        <v>43253</v>
      </c>
      <c r="H26" s="88" t="s">
        <v>0</v>
      </c>
      <c r="I26" s="50"/>
      <c r="J26" s="36" t="b">
        <v>0</v>
      </c>
      <c r="K26" s="37"/>
      <c r="L26" s="22">
        <f t="shared" si="2"/>
        <v>0</v>
      </c>
      <c r="M26" s="23">
        <f t="shared" si="3"/>
        <v>0</v>
      </c>
      <c r="N26" s="23">
        <f t="shared" si="4"/>
        <v>0</v>
      </c>
      <c r="O26" s="92">
        <f t="shared" si="5"/>
        <v>43435</v>
      </c>
      <c r="P26" s="92">
        <f t="shared" si="6"/>
        <v>43442</v>
      </c>
      <c r="Q26" s="58" t="s">
        <v>0</v>
      </c>
      <c r="R26" s="5"/>
      <c r="S26" s="123"/>
      <c r="T26" s="124"/>
    </row>
    <row r="27" spans="1:20" ht="14.25" customHeight="1" thickBot="1">
      <c r="A27" s="43" t="b">
        <v>0</v>
      </c>
      <c r="B27" s="35"/>
      <c r="C27" s="22">
        <f t="shared" si="0"/>
        <v>0</v>
      </c>
      <c r="D27" s="23">
        <f t="shared" si="7"/>
        <v>0</v>
      </c>
      <c r="E27" s="23">
        <f t="shared" si="1"/>
        <v>0</v>
      </c>
      <c r="F27" s="93">
        <f t="shared" si="8"/>
        <v>43253</v>
      </c>
      <c r="G27" s="93">
        <f t="shared" si="8"/>
        <v>43260</v>
      </c>
      <c r="H27" s="88" t="s">
        <v>0</v>
      </c>
      <c r="I27" s="50"/>
      <c r="J27" s="24" t="b">
        <v>0</v>
      </c>
      <c r="K27" s="35"/>
      <c r="L27" s="22">
        <f t="shared" si="2"/>
        <v>0</v>
      </c>
      <c r="M27" s="23">
        <f t="shared" si="3"/>
        <v>0</v>
      </c>
      <c r="N27" s="23">
        <f t="shared" si="4"/>
        <v>0</v>
      </c>
      <c r="O27" s="92">
        <f t="shared" si="5"/>
        <v>43442</v>
      </c>
      <c r="P27" s="92">
        <f t="shared" si="6"/>
        <v>43449</v>
      </c>
      <c r="Q27" s="58" t="s">
        <v>0</v>
      </c>
      <c r="R27" s="4"/>
      <c r="S27" s="125"/>
      <c r="T27" s="126"/>
    </row>
    <row r="28" spans="1:20" ht="14.25" customHeight="1">
      <c r="A28" s="47" t="b">
        <v>0</v>
      </c>
      <c r="B28" s="37"/>
      <c r="C28" s="22">
        <f t="shared" si="0"/>
        <v>0</v>
      </c>
      <c r="D28" s="23">
        <f t="shared" si="7"/>
        <v>0</v>
      </c>
      <c r="E28" s="23">
        <f t="shared" si="1"/>
        <v>0</v>
      </c>
      <c r="F28" s="93">
        <f t="shared" si="8"/>
        <v>43260</v>
      </c>
      <c r="G28" s="93">
        <f t="shared" si="8"/>
        <v>43267</v>
      </c>
      <c r="H28" s="88" t="s">
        <v>0</v>
      </c>
      <c r="I28" s="50"/>
      <c r="J28" s="36" t="b">
        <v>0</v>
      </c>
      <c r="K28" s="37"/>
      <c r="L28" s="22">
        <f t="shared" si="2"/>
        <v>0</v>
      </c>
      <c r="M28" s="23">
        <f t="shared" si="3"/>
        <v>0</v>
      </c>
      <c r="N28" s="23">
        <f t="shared" si="4"/>
        <v>0</v>
      </c>
      <c r="O28" s="92">
        <f t="shared" si="5"/>
        <v>43449</v>
      </c>
      <c r="P28" s="92">
        <f t="shared" si="6"/>
        <v>43456</v>
      </c>
      <c r="Q28" s="58" t="s">
        <v>0</v>
      </c>
      <c r="R28" s="4"/>
      <c r="S28" s="9"/>
      <c r="T28" s="10"/>
    </row>
    <row r="29" spans="1:20" ht="14.25" customHeight="1">
      <c r="A29" s="47" t="b">
        <v>0</v>
      </c>
      <c r="B29" s="37"/>
      <c r="C29" s="22">
        <f t="shared" si="0"/>
        <v>0</v>
      </c>
      <c r="D29" s="23">
        <f t="shared" si="7"/>
        <v>0</v>
      </c>
      <c r="E29" s="23">
        <f t="shared" si="1"/>
        <v>0</v>
      </c>
      <c r="F29" s="93">
        <f t="shared" si="8"/>
        <v>43267</v>
      </c>
      <c r="G29" s="93">
        <f t="shared" si="8"/>
        <v>43274</v>
      </c>
      <c r="H29" s="88" t="s">
        <v>0</v>
      </c>
      <c r="I29" s="50"/>
      <c r="J29" s="36" t="b">
        <v>0</v>
      </c>
      <c r="K29" s="37"/>
      <c r="L29" s="22">
        <f t="shared" si="2"/>
        <v>0</v>
      </c>
      <c r="M29" s="104">
        <f>IF(Q29="A",$T$15*L29,IF(Q29="B",$T$16*L29,IF(Q29="C",$T$17*L29,IF(Q29="D",$T$18*L29,IF(Q29="F",$T$19*L29,IF(Q29="F",$T$20*L29,""))))))</f>
        <v>0</v>
      </c>
      <c r="N29" s="23">
        <f t="shared" si="4"/>
        <v>0</v>
      </c>
      <c r="O29" s="100">
        <f t="shared" si="5"/>
        <v>43456</v>
      </c>
      <c r="P29" s="100">
        <f t="shared" si="6"/>
        <v>43463</v>
      </c>
      <c r="Q29" s="98" t="s">
        <v>34</v>
      </c>
      <c r="R29" s="4"/>
      <c r="S29" s="9"/>
      <c r="T29" s="10"/>
    </row>
    <row r="30" spans="1:18" ht="14.25" customHeight="1" thickBot="1">
      <c r="A30" s="48" t="b">
        <v>0</v>
      </c>
      <c r="B30" s="39"/>
      <c r="C30" s="40">
        <f t="shared" si="0"/>
        <v>0</v>
      </c>
      <c r="D30" s="41">
        <f t="shared" si="7"/>
        <v>0</v>
      </c>
      <c r="E30" s="41">
        <f t="shared" si="1"/>
        <v>0</v>
      </c>
      <c r="F30" s="93">
        <f t="shared" si="8"/>
        <v>43274</v>
      </c>
      <c r="G30" s="93">
        <f t="shared" si="8"/>
        <v>43281</v>
      </c>
      <c r="H30" s="88" t="s">
        <v>0</v>
      </c>
      <c r="I30" s="51"/>
      <c r="J30" s="38" t="b">
        <v>0</v>
      </c>
      <c r="K30" s="39"/>
      <c r="L30" s="40">
        <f t="shared" si="2"/>
        <v>0</v>
      </c>
      <c r="M30" s="104">
        <f>IF(Q30="A",$T$15*L30,IF(Q30="B",$T$16*L30,IF(Q30="C",$T$17*L30,IF(Q30="D",$T$18*L30,IF(Q30="F",$T$19*L30,IF(Q30="F",$T$20*L30,""))))))</f>
        <v>0</v>
      </c>
      <c r="N30" s="41">
        <f t="shared" si="4"/>
        <v>0</v>
      </c>
      <c r="O30" s="101">
        <f t="shared" si="5"/>
        <v>43463</v>
      </c>
      <c r="P30" s="101">
        <f t="shared" si="6"/>
        <v>43470</v>
      </c>
      <c r="Q30" s="98" t="s">
        <v>34</v>
      </c>
      <c r="R30" s="4"/>
    </row>
    <row r="31" spans="1:18" ht="14.25" customHeight="1" thickBot="1">
      <c r="A31" s="105" t="s">
        <v>25</v>
      </c>
      <c r="B31" s="106"/>
      <c r="C31" s="66">
        <f>SUM(C4:C30)</f>
        <v>0</v>
      </c>
      <c r="D31" s="67">
        <f>SUM(D4:D30)</f>
        <v>0</v>
      </c>
      <c r="E31" s="68">
        <f>SUM(E4:E30)</f>
        <v>0</v>
      </c>
      <c r="F31" s="53"/>
      <c r="G31" s="53"/>
      <c r="H31" s="54"/>
      <c r="I31" s="54"/>
      <c r="J31" s="127" t="s">
        <v>25</v>
      </c>
      <c r="K31" s="128"/>
      <c r="L31" s="66">
        <f>SUM(L4:L30)</f>
        <v>0</v>
      </c>
      <c r="M31" s="67">
        <f>SUM(M4:M30)</f>
        <v>0</v>
      </c>
      <c r="N31" s="68">
        <f>SUM(N4:N30)</f>
        <v>0</v>
      </c>
      <c r="O31" s="52"/>
      <c r="P31" s="18"/>
      <c r="Q31" s="19"/>
      <c r="R31" s="4"/>
    </row>
    <row r="32" ht="15.75" thickTop="1"/>
    <row r="1109" ht="15">
      <c r="J1109" s="1" t="b">
        <v>1</v>
      </c>
    </row>
  </sheetData>
  <sheetProtection password="CC7D" sheet="1" selectLockedCells="1" selectUnlockedCells="1"/>
  <mergeCells count="10">
    <mergeCell ref="A31:B31"/>
    <mergeCell ref="J3:K3"/>
    <mergeCell ref="A3:B3"/>
    <mergeCell ref="A2:Q2"/>
    <mergeCell ref="S2:T2"/>
    <mergeCell ref="S3:T3"/>
    <mergeCell ref="R5:R10"/>
    <mergeCell ref="S14:T14"/>
    <mergeCell ref="S24:T27"/>
    <mergeCell ref="J31:K31"/>
  </mergeCells>
  <conditionalFormatting sqref="J20:K20 A20:B20">
    <cfRule type="cellIs" priority="10" dxfId="5" operator="equal">
      <formula>"erreur semaines"</formula>
    </cfRule>
  </conditionalFormatting>
  <conditionalFormatting sqref="J14:K14">
    <cfRule type="cellIs" priority="6" dxfId="5" operator="equal">
      <formula>"erreur"</formula>
    </cfRule>
    <cfRule type="containsText" priority="8" dxfId="6" operator="containsText" text="erreur">
      <formula>NOT(ISERROR(SEARCH("erreur",J14)))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B14">
    <cfRule type="cellIs" priority="17" dxfId="5" operator="equal">
      <formula>"erreur"</formula>
    </cfRule>
    <cfRule type="containsText" priority="19" dxfId="6" operator="containsText" text="erreur">
      <formula>NOT(ISERROR(SEARCH("erreur",A14)))</formula>
    </cfRule>
    <cfRule type="colorScale" priority="18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2012-01-27T10:39:10Z</cp:lastPrinted>
  <dcterms:created xsi:type="dcterms:W3CDTF">2012-01-15T14:12:42Z</dcterms:created>
  <dcterms:modified xsi:type="dcterms:W3CDTF">2017-12-19T08:42:59Z</dcterms:modified>
  <cp:category/>
  <cp:version/>
  <cp:contentType/>
  <cp:contentStatus/>
</cp:coreProperties>
</file>